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947" firstSheet="7" activeTab="11"/>
  </bookViews>
  <sheets>
    <sheet name="标题" sheetId="1" r:id="rId1"/>
    <sheet name="目录" sheetId="2" r:id="rId2"/>
    <sheet name="表1阳江市江城区2022年一般公共预算调整收支总表(草案)" sheetId="3" r:id="rId3"/>
    <sheet name="表2阳江市江城区2022年一般公共预算调整支出功能分类表(" sheetId="4" r:id="rId4"/>
    <sheet name="表3 阳江市江城区2022年一般公共预算调整支出表（经济分类）" sheetId="5" r:id="rId5"/>
    <sheet name="表4阳江市江城区2022年政府性基金预算调整收入表(草案" sheetId="6" r:id="rId6"/>
    <sheet name="表5 阳江市江城区2022年政府性基金预算调整支出表(草" sheetId="7" r:id="rId7"/>
    <sheet name="表6江城区2022年新增地方政府一般债券转贷资金项目安排明细表" sheetId="8" r:id="rId8"/>
    <sheet name="表7阳江市江城区2022年新增专项债券资金安排明细表" sheetId="9" r:id="rId9"/>
    <sheet name="表8阳江市江城区2022年5月地方政府再融资债券支出明细" sheetId="10" r:id="rId10"/>
    <sheet name="表9阳江市江城区2022年6月地方政府再融资债券支出明细" sheetId="11" r:id="rId11"/>
    <sheet name="表10阳江市江城区2022年财政专项经费调整表" sheetId="12" r:id="rId12"/>
    <sheet name="表112022年省定“保基本民生”预算编制情况调整表" sheetId="13" r:id="rId13"/>
    <sheet name="表122022年省定“保工资、保运转”预算编制情况调整表" sheetId="14" r:id="rId14"/>
  </sheets>
  <externalReferences>
    <externalReference r:id="rId17"/>
    <externalReference r:id="rId18"/>
  </externalReferences>
  <definedNames>
    <definedName name="_xlnm.Print_Area" localSheetId="2">'表1阳江市江城区2022年一般公共预算调整收支总表(草案)'!$A$1:$L$74</definedName>
    <definedName name="_xlnm.Print_Titles" localSheetId="2">'表1阳江市江城区2022年一般公共预算调整收支总表(草案)'!$A:$L,'表1阳江市江城区2022年一般公共预算调整收支总表(草案)'!$1:$6</definedName>
    <definedName name="_xlnm.Print_Titles" localSheetId="3">'表2阳江市江城区2022年一般公共预算调整支出功能分类表('!$1:$5</definedName>
    <definedName name="_xlnm.Print_Titles" localSheetId="4">'表3 阳江市江城区2022年一般公共预算调整支出表（经济分类）'!$1:$5</definedName>
    <definedName name="_xlnm.Print_Titles" localSheetId="5">'表4阳江市江城区2022年政府性基金预算调整收入表(草案'!$A:$F,'表4阳江市江城区2022年政府性基金预算调整收入表(草案'!$2:$7</definedName>
    <definedName name="_xlnm.Print_Titles" localSheetId="6">'表5 阳江市江城区2022年政府性基金预算调整支出表(草'!$A:$B,'表5 阳江市江城区2022年政府性基金预算调整支出表(草'!$2:$7</definedName>
    <definedName name="_xlnm.Print_Titles" localSheetId="7">'表6江城区2022年新增地方政府一般债券转贷资金项目安排明细表'!$2:$6</definedName>
    <definedName name="地区名称">#REF!</definedName>
    <definedName name="_xlnm.Print_Titles" localSheetId="12">'表112022年省定“保基本民生”预算编制情况调整表'!$1:$5</definedName>
    <definedName name="_xlnm.Print_Titles" localSheetId="13">'表122022年省定“保工资、保运转”预算编制情况调整表'!$1:$5</definedName>
    <definedName name="_xlnm.Print_Titles" localSheetId="11">'表10阳江市江城区2022年财政专项经费调整表'!$1:$3</definedName>
    <definedName name="_xlnm.Print_Area" localSheetId="11">'表10阳江市江城区2022年财政专项经费调整表'!$A$1:$C$26</definedName>
  </definedNames>
  <calcPr fullCalcOnLoad="1"/>
</workbook>
</file>

<file path=xl/comments13.xml><?xml version="1.0" encoding="utf-8"?>
<comments xmlns="http://schemas.openxmlformats.org/spreadsheetml/2006/main">
  <authors>
    <author>70232</author>
  </authors>
  <commentList>
    <comment ref="G8" authorId="0">
      <text>
        <r>
          <rPr>
            <b/>
            <sz val="9"/>
            <rFont val="宋体"/>
            <family val="0"/>
          </rPr>
          <t>70232:</t>
        </r>
        <r>
          <rPr>
            <sz val="9"/>
            <rFont val="宋体"/>
            <family val="0"/>
          </rPr>
          <t xml:space="preserve">
驻镇帮镇扶村-乡村振兴驻镇帮镇扶村公共基础设施建设项目</t>
        </r>
      </text>
    </comment>
  </commentList>
</comments>
</file>

<file path=xl/sharedStrings.xml><?xml version="1.0" encoding="utf-8"?>
<sst xmlns="http://schemas.openxmlformats.org/spreadsheetml/2006/main" count="2209" uniqueCount="1759">
  <si>
    <t>阳江市江城区2022年财政预算调整相关表格</t>
  </si>
  <si>
    <t>目           录</t>
  </si>
  <si>
    <t>一、一般公共预算</t>
  </si>
  <si>
    <t>表1</t>
  </si>
  <si>
    <r>
      <t>阳江市江城区2022年一般公共预算调整收支总表(草案)</t>
    </r>
    <r>
      <rPr>
        <sz val="14"/>
        <color indexed="8"/>
        <rFont val="宋体"/>
        <family val="0"/>
      </rPr>
      <t>………………………………………………1-4</t>
    </r>
  </si>
  <si>
    <t>表2</t>
  </si>
  <si>
    <r>
      <t>阳江市江城区2022年一般公共预算调整支出功能分类表（草案）</t>
    </r>
    <r>
      <rPr>
        <sz val="14"/>
        <color indexed="8"/>
        <rFont val="宋体"/>
        <family val="0"/>
      </rPr>
      <t>……………………………………5-26</t>
    </r>
  </si>
  <si>
    <t>表3</t>
  </si>
  <si>
    <r>
      <t>阳江市江城区2022年一般公共预算调整支出表（按政府预算经济分类）（草案）…</t>
    </r>
    <r>
      <rPr>
        <sz val="14"/>
        <color indexed="8"/>
        <rFont val="宋体"/>
        <family val="0"/>
      </rPr>
      <t>………………27-29</t>
    </r>
  </si>
  <si>
    <t>二、政府性基金预算</t>
  </si>
  <si>
    <t>表4</t>
  </si>
  <si>
    <r>
      <t>阳江市江城区2022年政府性基金预算调整收入表(草案)</t>
    </r>
    <r>
      <rPr>
        <sz val="14"/>
        <color indexed="8"/>
        <rFont val="宋体"/>
        <family val="0"/>
      </rPr>
      <t>………………………………………………30-32</t>
    </r>
  </si>
  <si>
    <t>表5</t>
  </si>
  <si>
    <r>
      <t>阳江市江城区2022年政府性基金预算调整支出表(草案)</t>
    </r>
    <r>
      <rPr>
        <sz val="14"/>
        <color indexed="8"/>
        <rFont val="宋体"/>
        <family val="0"/>
      </rPr>
      <t>………………………………………………33-35</t>
    </r>
  </si>
  <si>
    <t>三、其他</t>
  </si>
  <si>
    <t>表6</t>
  </si>
  <si>
    <t>阳江市江城区2022年新增地方政府一般债券转贷资金项目安排明细表………………………………36</t>
  </si>
  <si>
    <t>表7</t>
  </si>
  <si>
    <t>阳江市江城区2022年新增专项债券资金安排明细表……………………………………………………37</t>
  </si>
  <si>
    <t>表8</t>
  </si>
  <si>
    <t>阳江市江城区2022年5月地方政府再融资债券支出明细表 ……………………………………………38</t>
  </si>
  <si>
    <t>表9</t>
  </si>
  <si>
    <t>阳江市江城区2022年6月地方政府再融资债券支出明细表 ……………………………………………39</t>
  </si>
  <si>
    <t>表10</t>
  </si>
  <si>
    <t>阳江市江城区2022年财政专项经费细化调整表  ………………………………………………………40-41</t>
  </si>
  <si>
    <t>表11</t>
  </si>
  <si>
    <t>2022年省定“保基本民生”预算编制情况调整表………………………………………………………42-47</t>
  </si>
  <si>
    <t>表12</t>
  </si>
  <si>
    <t>2022年省定“保工资、保运转”预算编制情况调整表…………………………………………………48-49</t>
  </si>
  <si>
    <t>阳江市江城区2022年一般公共预算调整收支总表(草案)</t>
  </si>
  <si>
    <t>单位：万元</t>
  </si>
  <si>
    <t>收                          入</t>
  </si>
  <si>
    <t>支                          出</t>
  </si>
  <si>
    <t>项          目</t>
  </si>
  <si>
    <t>2022年预算数</t>
  </si>
  <si>
    <t>2022年调整数（调增为“+”）</t>
  </si>
  <si>
    <t>2022年调整数（调减为“-”）</t>
  </si>
  <si>
    <t>2022年预算调整后数</t>
  </si>
  <si>
    <t>2022年预算调整后比年初预算%</t>
  </si>
  <si>
    <t>一、税收收入</t>
  </si>
  <si>
    <t>一、一般公共服务</t>
  </si>
  <si>
    <t xml:space="preserve">    增值税</t>
  </si>
  <si>
    <t>二、外交</t>
  </si>
  <si>
    <t xml:space="preserve">    营业税</t>
  </si>
  <si>
    <t>三、国防</t>
  </si>
  <si>
    <t xml:space="preserve">    企业所得税</t>
  </si>
  <si>
    <t>四、公共安全</t>
  </si>
  <si>
    <t xml:space="preserve">    个人所得税</t>
  </si>
  <si>
    <t>五、教育</t>
  </si>
  <si>
    <t xml:space="preserve">    资源税</t>
  </si>
  <si>
    <t>六、科学技术</t>
  </si>
  <si>
    <t xml:space="preserve">    城市维护建设税</t>
  </si>
  <si>
    <t>七、文化旅游体育与传媒</t>
  </si>
  <si>
    <t xml:space="preserve">    房产税</t>
  </si>
  <si>
    <t>八、社会保障和就业</t>
  </si>
  <si>
    <t xml:space="preserve">    印花税</t>
  </si>
  <si>
    <t>九、卫生健康</t>
  </si>
  <si>
    <t xml:space="preserve">    城镇土地使用税</t>
  </si>
  <si>
    <t>十、节能环保</t>
  </si>
  <si>
    <t xml:space="preserve">    土地增值税</t>
  </si>
  <si>
    <t>十一、城乡社区事务</t>
  </si>
  <si>
    <t xml:space="preserve">    车船税</t>
  </si>
  <si>
    <t>十二、农林水事务</t>
  </si>
  <si>
    <t xml:space="preserve">    耕地占用税</t>
  </si>
  <si>
    <t>十三、交通运输</t>
  </si>
  <si>
    <t xml:space="preserve">    契税</t>
  </si>
  <si>
    <t>十四、资源勘探电力信息等事务</t>
  </si>
  <si>
    <t xml:space="preserve">    环保税</t>
  </si>
  <si>
    <t>十五、商业服务业等事务</t>
  </si>
  <si>
    <t>其他税收收入</t>
  </si>
  <si>
    <t>十六、金融支出</t>
  </si>
  <si>
    <t>二、非税收入</t>
  </si>
  <si>
    <t>十七、灾害防治及应急管理支出</t>
  </si>
  <si>
    <t>专项收入</t>
  </si>
  <si>
    <t>十八、援助其他地区支出</t>
  </si>
  <si>
    <t>行政事业性收费收入</t>
  </si>
  <si>
    <t>十九、自然资源海洋气象等支出</t>
  </si>
  <si>
    <t>罚没收入</t>
  </si>
  <si>
    <t>二十、住房保障支出</t>
  </si>
  <si>
    <t>国有资本经营收入</t>
  </si>
  <si>
    <t>二十一、粮油物资储备事务</t>
  </si>
  <si>
    <t>国有资源(资产)有偿使用收入</t>
  </si>
  <si>
    <t>二十二、预备费</t>
  </si>
  <si>
    <t>其他收入</t>
  </si>
  <si>
    <t>二十三、债务付息支出</t>
  </si>
  <si>
    <t>二十四、债务发行费支出</t>
  </si>
  <si>
    <t>二十五、其他支出</t>
  </si>
  <si>
    <t>一般公共预算收入小计</t>
  </si>
  <si>
    <t>一般公共预算支出小计</t>
  </si>
  <si>
    <t>转移性收入</t>
  </si>
  <si>
    <t>转移性支出</t>
  </si>
  <si>
    <t xml:space="preserve">(一）返还性收入 </t>
  </si>
  <si>
    <t>(一）返还性支出</t>
  </si>
  <si>
    <t>1、所得税基数返还收入</t>
  </si>
  <si>
    <t>(二）一般性转移支付</t>
  </si>
  <si>
    <t>2、成品油税费改革税收返还收入</t>
  </si>
  <si>
    <t>(三）专项转移支付</t>
  </si>
  <si>
    <t xml:space="preserve">3、增值税税收返还收入 </t>
  </si>
  <si>
    <t>(四）上解支出</t>
  </si>
  <si>
    <t xml:space="preserve">4、消费税税收返还收入 </t>
  </si>
  <si>
    <t xml:space="preserve">      上解支出（省）</t>
  </si>
  <si>
    <t>5、其他税收返还收入</t>
  </si>
  <si>
    <t xml:space="preserve">      上解支出（市）</t>
  </si>
  <si>
    <t>(二）一般性转移支付补助收入</t>
  </si>
  <si>
    <t>(五）调出资金</t>
  </si>
  <si>
    <t>1、均衡性转移支付补助收入</t>
  </si>
  <si>
    <t>(六）年终结余</t>
  </si>
  <si>
    <t>2、县级基本财力保障机制奖补资金收入</t>
  </si>
  <si>
    <t>债务还本支出</t>
  </si>
  <si>
    <t>3、结算补助收入</t>
  </si>
  <si>
    <t>增设预算周转金支出</t>
  </si>
  <si>
    <t>4、重点生态功能区转移支付收入</t>
  </si>
  <si>
    <t>滚存结余</t>
  </si>
  <si>
    <t>5、固定数额补助收入</t>
  </si>
  <si>
    <r>
      <t xml:space="preserve">        </t>
    </r>
    <r>
      <rPr>
        <sz val="12"/>
        <rFont val="宋体"/>
        <family val="0"/>
      </rPr>
      <t>结转下年支出</t>
    </r>
  </si>
  <si>
    <t>6、边境地区转移支付收入</t>
  </si>
  <si>
    <r>
      <t xml:space="preserve">        </t>
    </r>
    <r>
      <rPr>
        <sz val="12"/>
        <rFont val="宋体"/>
        <family val="0"/>
      </rPr>
      <t>净结余</t>
    </r>
  </si>
  <si>
    <t>7、一般公共服务共同财政事权转移支付收入</t>
  </si>
  <si>
    <t>安排预算稳定调节基金</t>
  </si>
  <si>
    <t>8、公共安全共同财政事权转移支付收入</t>
  </si>
  <si>
    <t>9、教育共同财政事权转移支付收入</t>
  </si>
  <si>
    <t>10、文化旅游体育与传媒共同财政事权转移支付收入</t>
  </si>
  <si>
    <t>11、社会保障和就业共同财政事权转移支付收入</t>
  </si>
  <si>
    <t>12、医疗卫生共同财政事权转移支付收入</t>
  </si>
  <si>
    <t>13、住房保障共同财政事权转移支付收入</t>
  </si>
  <si>
    <t>14、农林水共同财政事权转移支付收入</t>
  </si>
  <si>
    <t>15、其他一般性转移支付收入</t>
  </si>
  <si>
    <t>(三）专项转移支付收入</t>
  </si>
  <si>
    <t>1、一般公共服务</t>
  </si>
  <si>
    <t>2、国防</t>
  </si>
  <si>
    <t>3、公共安全</t>
  </si>
  <si>
    <t>4、教育</t>
  </si>
  <si>
    <t>5、科学技术</t>
  </si>
  <si>
    <t>6、文化旅游体育与传媒</t>
  </si>
  <si>
    <t>7、社会保障和就业</t>
  </si>
  <si>
    <t>8、卫生健康</t>
  </si>
  <si>
    <t>9、农林水</t>
  </si>
  <si>
    <t>10、住房保障</t>
  </si>
  <si>
    <t>11、其他收入</t>
  </si>
  <si>
    <t>(四）上年结余收入</t>
  </si>
  <si>
    <t>(五）调入资金</t>
  </si>
  <si>
    <t>(六）债务转贷收入</t>
  </si>
  <si>
    <t>(七）动用预算稳定调节基金</t>
  </si>
  <si>
    <t>收  入  合  计</t>
  </si>
  <si>
    <t>支  出  合  计</t>
  </si>
  <si>
    <t>阳江市江城区2022年一般公共预算调整支出功能分类表（草案）</t>
  </si>
  <si>
    <r>
      <rPr>
        <b/>
        <sz val="12"/>
        <rFont val="宋体"/>
        <family val="0"/>
      </rPr>
      <t xml:space="preserve">项 </t>
    </r>
    <r>
      <rPr>
        <b/>
        <sz val="12"/>
        <rFont val="宋体"/>
        <family val="0"/>
      </rPr>
      <t xml:space="preserve">                 </t>
    </r>
    <r>
      <rPr>
        <b/>
        <sz val="12"/>
        <rFont val="宋体"/>
        <family val="0"/>
      </rPr>
      <t>目</t>
    </r>
  </si>
  <si>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</si>
  <si>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</si>
  <si>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</si>
  <si>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</si>
  <si>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</si>
  <si>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</si>
  <si>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</si>
  <si>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</si>
  <si>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</si>
  <si>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</si>
  <si>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</si>
  <si>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</si>
  <si>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</si>
  <si>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</si>
  <si>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</si>
  <si>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</si>
  <si>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</si>
  <si>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</si>
  <si>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</si>
  <si>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</si>
  <si>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</si>
  <si>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</si>
  <si>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</si>
  <si>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</si>
  <si>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</si>
  <si>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</si>
  <si>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</si>
  <si>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</si>
  <si>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</si>
  <si>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</si>
  <si>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</si>
  <si>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</si>
  <si>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</si>
  <si>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</si>
  <si>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</si>
  <si>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</si>
  <si>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</si>
  <si>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</si>
  <si>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</si>
  <si>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</si>
  <si>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</si>
  <si>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</si>
  <si>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</si>
  <si>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</si>
  <si>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</si>
  <si>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</si>
  <si>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</si>
  <si>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</si>
  <si>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</si>
  <si>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</si>
  <si>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</si>
  <si>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</si>
  <si>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</si>
  <si>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</si>
  <si>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</si>
  <si>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</si>
  <si>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</si>
  <si>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</si>
  <si>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</si>
  <si>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</si>
  <si>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</si>
  <si>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</si>
  <si>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</si>
  <si>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</si>
  <si>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</si>
  <si>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</si>
  <si>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</si>
  <si>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</si>
  <si>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</si>
  <si>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</si>
  <si>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</si>
  <si>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</si>
  <si>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</si>
  <si>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</si>
  <si>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</si>
  <si>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</si>
  <si>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</si>
  <si>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</si>
  <si>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</si>
  <si>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</si>
  <si>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</si>
  <si>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</si>
  <si>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</si>
  <si>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</si>
  <si>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</si>
  <si>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</si>
  <si>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</si>
  <si>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</si>
  <si>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</si>
  <si>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</si>
  <si>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</si>
  <si>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</si>
  <si>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</si>
  <si>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</si>
  <si>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</si>
  <si>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</si>
  <si>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</si>
  <si>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</si>
  <si>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</si>
  <si>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</si>
  <si>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</si>
  <si>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</si>
  <si>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</si>
  <si>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</si>
  <si>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</si>
  <si>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</si>
  <si>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</si>
  <si>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</si>
  <si>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</si>
  <si>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</si>
  <si>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</si>
  <si>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</si>
  <si>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</si>
  <si>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</si>
  <si>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</si>
  <si>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</si>
  <si>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</si>
  <si>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</si>
  <si>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</si>
  <si>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</si>
  <si>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</si>
  <si>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</si>
  <si>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</si>
  <si>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</si>
  <si>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</si>
  <si>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</si>
  <si>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</si>
  <si>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</si>
  <si>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</si>
  <si>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</si>
  <si>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</si>
  <si>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</si>
  <si>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</si>
  <si>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</si>
  <si>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</si>
  <si>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</si>
  <si>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</si>
  <si>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</si>
  <si>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</si>
  <si>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</si>
  <si>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</si>
  <si>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</si>
  <si>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</si>
  <si>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</si>
  <si>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</si>
  <si>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</si>
  <si>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</si>
  <si>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</si>
  <si>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</si>
  <si>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</si>
  <si>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</si>
  <si>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</si>
  <si>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</si>
  <si>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</si>
  <si>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</si>
  <si>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</si>
  <si>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</si>
  <si>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</si>
  <si>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</si>
  <si>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</si>
  <si>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</si>
  <si>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</si>
  <si>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</si>
  <si>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</si>
  <si>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</si>
  <si>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</si>
  <si>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</si>
  <si>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</si>
  <si>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</si>
  <si>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</si>
  <si>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</si>
  <si>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</si>
  <si>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</si>
  <si>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</si>
  <si>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</si>
  <si>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</si>
  <si>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</si>
  <si>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</si>
  <si>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</si>
  <si>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</si>
  <si>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</si>
  <si>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</si>
  <si>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</si>
  <si>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</si>
  <si>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</si>
  <si>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</si>
  <si>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</si>
  <si>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</si>
  <si>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</si>
  <si>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</si>
  <si>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</si>
  <si>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</si>
  <si>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</si>
  <si>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</si>
  <si>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</si>
  <si>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</si>
  <si>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</si>
  <si>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</si>
  <si>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</si>
  <si>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</si>
  <si>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</si>
  <si>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</si>
  <si>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</si>
  <si>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</si>
  <si>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</si>
  <si>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</si>
  <si>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</si>
  <si>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</si>
  <si>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</si>
  <si>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</si>
  <si>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</si>
  <si>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</si>
  <si>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</si>
  <si>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</si>
  <si>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</si>
  <si>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</si>
  <si>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</si>
  <si>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</si>
  <si>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</si>
  <si>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</si>
  <si>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</si>
  <si>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</si>
  <si>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</si>
  <si>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</si>
  <si>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</si>
  <si>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</si>
  <si>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</si>
  <si>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</si>
  <si>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</si>
  <si>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</si>
  <si>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</si>
  <si>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</si>
  <si>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</si>
  <si>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</si>
  <si>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</si>
  <si>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</si>
  <si>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</si>
  <si>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</si>
  <si>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</si>
  <si>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</si>
  <si>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</si>
  <si>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</si>
  <si>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</si>
  <si>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</si>
  <si>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</si>
  <si>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</si>
  <si>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</si>
  <si>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</si>
  <si>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</si>
  <si>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</si>
  <si>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</si>
  <si>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</si>
  <si>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</si>
  <si>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</si>
  <si>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</si>
  <si>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</si>
  <si>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</si>
  <si>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</si>
  <si>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</si>
  <si>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</si>
  <si>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</si>
  <si>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</si>
  <si>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</si>
  <si>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</si>
  <si>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</si>
  <si>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</si>
  <si>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</si>
  <si>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</si>
  <si>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</si>
  <si>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</si>
  <si>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</si>
  <si>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</si>
  <si>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</si>
  <si>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</si>
  <si>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</si>
  <si>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</si>
  <si>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</si>
  <si>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</si>
  <si>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</si>
  <si>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</si>
  <si>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</si>
  <si>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</si>
  <si>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</si>
  <si>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</si>
  <si>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</si>
  <si>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</si>
  <si>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</si>
  <si>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</si>
  <si>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</si>
  <si>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</si>
  <si>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</si>
  <si>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</si>
  <si>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</si>
  <si>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</si>
  <si>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</si>
  <si>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</si>
  <si>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</si>
  <si>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</si>
  <si>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</si>
  <si>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</si>
  <si>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</si>
  <si>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</si>
  <si>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</si>
  <si>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</si>
  <si>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</si>
  <si>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</si>
  <si>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</si>
  <si>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</si>
  <si>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</si>
  <si>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</si>
  <si>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</si>
  <si>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</si>
  <si>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</si>
  <si>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</si>
  <si>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</si>
  <si>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</si>
  <si>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</si>
  <si>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</si>
  <si>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</si>
  <si>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</si>
  <si>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</si>
  <si>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</si>
  <si>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</si>
  <si>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</si>
  <si>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</si>
  <si>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</si>
  <si>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</si>
  <si>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</si>
  <si>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</si>
  <si>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</si>
  <si>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</si>
  <si>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</si>
  <si>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</si>
  <si>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</si>
  <si>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</si>
  <si>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</si>
  <si>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</si>
  <si>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</si>
  <si>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</si>
  <si>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</si>
  <si>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</si>
  <si>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</si>
  <si>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</si>
  <si>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</si>
  <si>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</si>
  <si>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</si>
  <si>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</si>
  <si>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</si>
  <si>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</si>
  <si>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</si>
  <si>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</si>
  <si>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</si>
  <si>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</si>
  <si>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</si>
  <si>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</si>
  <si>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</si>
  <si>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</si>
  <si>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</si>
  <si>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</si>
  <si>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</si>
  <si>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</si>
  <si>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</si>
  <si>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</si>
  <si>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</si>
  <si>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</si>
  <si>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</si>
  <si>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</si>
  <si>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</si>
  <si>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</si>
  <si>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</si>
  <si>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</si>
  <si>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</si>
  <si>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</si>
  <si>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</si>
  <si>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</si>
  <si>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</si>
  <si>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</si>
  <si>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</si>
  <si>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</si>
  <si>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</si>
  <si>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</si>
  <si>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</si>
  <si>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</si>
  <si>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</si>
  <si>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</si>
  <si>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</si>
  <si>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</si>
  <si>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</si>
  <si>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</si>
  <si>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</si>
  <si>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</si>
  <si>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</si>
  <si>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</si>
  <si>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</si>
  <si>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</si>
  <si>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</si>
  <si>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</si>
  <si>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</si>
  <si>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</si>
  <si>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</si>
  <si>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</si>
  <si>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</si>
  <si>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</si>
  <si>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</si>
  <si>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</si>
  <si>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</si>
  <si>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</si>
  <si>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</si>
  <si>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</si>
  <si>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</si>
  <si>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</si>
  <si>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</si>
  <si>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</si>
  <si>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</si>
  <si>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</si>
  <si>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</si>
  <si>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</si>
  <si>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</si>
  <si>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</si>
  <si>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</si>
  <si>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</si>
  <si>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</si>
  <si>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</si>
  <si>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</si>
  <si>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</si>
  <si>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</si>
  <si>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</si>
  <si>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</si>
  <si>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</si>
  <si>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</si>
  <si>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</si>
  <si>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</si>
  <si>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</si>
  <si>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</si>
  <si>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</si>
  <si>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</si>
  <si>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</si>
  <si>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</si>
  <si>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</si>
  <si>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</si>
  <si>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</si>
  <si>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</si>
  <si>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</si>
  <si>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</si>
  <si>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</si>
  <si>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</si>
  <si>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</si>
  <si>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</si>
  <si>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</si>
  <si>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</si>
  <si>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</si>
  <si>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</si>
  <si>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</si>
  <si>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</si>
  <si>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</si>
  <si>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</si>
  <si>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</si>
  <si>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</si>
  <si>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</si>
  <si>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</si>
  <si>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</si>
  <si>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</si>
  <si>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</si>
  <si>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</si>
  <si>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</si>
  <si>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</si>
  <si>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</si>
  <si>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</si>
  <si>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</si>
  <si>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</si>
  <si>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</si>
  <si>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</si>
  <si>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</si>
  <si>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</si>
  <si>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</si>
  <si>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</si>
  <si>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</si>
  <si>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</si>
  <si>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</si>
  <si>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</si>
  <si>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</si>
  <si>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</si>
  <si>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</si>
  <si>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</si>
  <si>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</si>
  <si>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</si>
  <si>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</si>
  <si>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</si>
  <si>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</si>
  <si>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</si>
  <si>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</si>
  <si>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</si>
  <si>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</si>
  <si>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</si>
  <si>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</si>
  <si>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</si>
  <si>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</si>
  <si>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</si>
  <si>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</si>
  <si>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</si>
  <si>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</si>
  <si>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</si>
  <si>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</si>
  <si>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</si>
  <si>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</si>
  <si>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</si>
  <si>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</si>
  <si>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</si>
  <si>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</si>
  <si>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</si>
  <si>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</si>
  <si>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</si>
  <si>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</si>
  <si>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</si>
  <si>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</si>
  <si>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</si>
  <si>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</si>
  <si>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</si>
  <si>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</si>
  <si>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</si>
  <si>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</si>
  <si>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</si>
  <si>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</si>
  <si>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</si>
  <si>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</si>
  <si>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</si>
  <si>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</si>
  <si>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</si>
  <si>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</si>
  <si>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</si>
  <si>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</si>
  <si>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</si>
  <si>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</si>
  <si>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</si>
  <si>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</si>
  <si>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</si>
  <si>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</si>
  <si>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</si>
  <si>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</si>
  <si>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</si>
  <si>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</si>
  <si>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</si>
  <si>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</si>
  <si>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</si>
  <si>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</si>
  <si>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</si>
  <si>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</si>
  <si>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</si>
  <si>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</si>
  <si>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</si>
  <si>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</si>
  <si>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</si>
  <si>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</si>
  <si>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</si>
  <si>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</si>
  <si>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</si>
  <si>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</si>
  <si>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</si>
  <si>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</si>
  <si>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</si>
  <si>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</si>
  <si>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</si>
  <si>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</si>
  <si>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</si>
  <si>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</si>
  <si>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</si>
  <si>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</si>
  <si>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</si>
  <si>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</si>
  <si>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</si>
  <si>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</si>
  <si>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</si>
  <si>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</si>
  <si>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</si>
  <si>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</si>
  <si>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</si>
  <si>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</si>
  <si>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</si>
  <si>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</si>
  <si>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</si>
  <si>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</si>
  <si>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</si>
  <si>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</si>
  <si>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</si>
  <si>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</si>
  <si>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</si>
  <si>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</si>
  <si>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</si>
  <si>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</si>
  <si>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</si>
  <si>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</si>
  <si>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</si>
  <si>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</si>
  <si>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</si>
  <si>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</si>
  <si>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</si>
  <si>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</si>
  <si>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</si>
  <si>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</si>
  <si>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</si>
  <si>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</si>
  <si>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</si>
  <si>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</si>
  <si>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</si>
  <si>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</si>
  <si>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</si>
  <si>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</si>
  <si>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</si>
  <si>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</si>
  <si>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</si>
  <si>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</si>
  <si>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</si>
  <si>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</si>
  <si>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</si>
  <si>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</si>
  <si>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</si>
  <si>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</si>
  <si>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</si>
  <si>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</si>
  <si>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</si>
  <si>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</si>
  <si>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</si>
  <si>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</si>
  <si>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</si>
  <si>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</si>
  <si>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</si>
  <si>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</si>
  <si>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</si>
  <si>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</si>
  <si>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</si>
  <si>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</si>
  <si>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</si>
  <si>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</si>
  <si>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</si>
  <si>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</si>
  <si>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</si>
  <si>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</si>
  <si>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</si>
  <si>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</si>
  <si>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</si>
  <si>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</si>
  <si>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</si>
  <si>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</si>
  <si>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</si>
  <si>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</si>
  <si>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</si>
  <si>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</si>
  <si>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</si>
  <si>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</si>
  <si>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</si>
  <si>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</si>
  <si>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</si>
  <si>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</si>
  <si>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</si>
  <si>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</si>
  <si>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</si>
  <si>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</si>
  <si>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</si>
  <si>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</si>
  <si>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</si>
  <si>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</si>
  <si>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</si>
  <si>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</si>
  <si>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</si>
  <si>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</si>
  <si>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</si>
  <si>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</si>
  <si>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</si>
  <si>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</si>
  <si>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</si>
  <si>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</si>
  <si>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</si>
  <si>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</si>
  <si>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</si>
  <si>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</si>
  <si>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</si>
  <si>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</si>
  <si>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</si>
  <si>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</si>
  <si>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</si>
  <si>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</si>
  <si>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</si>
  <si>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</si>
  <si>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</si>
  <si>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</si>
  <si>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</si>
  <si>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</si>
  <si>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</si>
  <si>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</si>
  <si>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</si>
  <si>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</si>
  <si>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</si>
  <si>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</si>
  <si>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</si>
  <si>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</si>
  <si>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</si>
  <si>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</si>
  <si>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</si>
  <si>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</si>
  <si>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</si>
  <si>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</si>
  <si>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</si>
  <si>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</si>
  <si>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</si>
  <si>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</si>
  <si>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</si>
  <si>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</si>
  <si>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</si>
  <si>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</si>
  <si>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</si>
  <si>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</si>
  <si>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</si>
  <si>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</si>
  <si>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</si>
  <si>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</si>
  <si>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</si>
  <si>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</si>
  <si>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</si>
  <si>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</si>
  <si>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</si>
  <si>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</si>
  <si>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</si>
  <si>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</si>
  <si>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</si>
  <si>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</si>
  <si>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</si>
  <si>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</si>
  <si>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</si>
  <si>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</si>
  <si>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</si>
  <si>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</si>
  <si>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</si>
  <si>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</si>
  <si>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</si>
  <si>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</si>
  <si>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</si>
  <si>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</si>
  <si>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</si>
  <si>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</si>
  <si>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</si>
  <si>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</si>
  <si>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</si>
  <si>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</si>
  <si>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</si>
  <si>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</si>
  <si>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</si>
  <si>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</si>
  <si>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</si>
  <si>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</si>
  <si>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</si>
  <si>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</si>
  <si>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</si>
  <si>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</si>
  <si>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</si>
  <si>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</si>
  <si>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</si>
  <si>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</si>
  <si>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</si>
  <si>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</si>
  <si>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</si>
  <si>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</si>
  <si>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</si>
  <si>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</si>
  <si>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</si>
  <si>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</si>
  <si>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</si>
  <si>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</si>
  <si>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</si>
  <si>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</si>
  <si>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</si>
  <si>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</si>
  <si>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</si>
  <si>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</si>
  <si>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</si>
  <si>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</si>
  <si>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</si>
  <si>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</si>
  <si>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</si>
  <si>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</si>
  <si>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</si>
  <si>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</si>
  <si>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</si>
  <si>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</si>
  <si>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</si>
  <si>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</si>
  <si>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</si>
  <si>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</si>
  <si>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</si>
  <si>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</si>
  <si>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</si>
  <si>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</si>
  <si>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</si>
  <si>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</si>
  <si>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</si>
  <si>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</si>
  <si>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</si>
  <si>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</si>
  <si>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</si>
  <si>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</si>
  <si>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</si>
  <si>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</si>
  <si>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</si>
  <si>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</si>
  <si>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</si>
  <si>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</si>
  <si>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</si>
  <si>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</si>
  <si>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</si>
  <si>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</si>
  <si>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</si>
  <si>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</si>
  <si>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</si>
  <si>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</si>
  <si>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</si>
  <si>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</si>
  <si>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</si>
  <si>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</si>
  <si>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</si>
  <si>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</si>
  <si>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</si>
  <si>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</si>
  <si>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</si>
  <si>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</si>
  <si>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</si>
  <si>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</si>
  <si>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</si>
  <si>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</si>
  <si>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</si>
  <si>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</si>
  <si>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</si>
  <si>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</si>
  <si>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</si>
  <si>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</si>
  <si>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</si>
  <si>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自然资源调查与确认登记</t>
  </si>
  <si>
    <t xml:space="preserve">        土地资源储备支出</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</si>
  <si>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</si>
  <si>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</si>
  <si>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</si>
  <si>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</si>
  <si>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</si>
  <si>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</si>
  <si>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</si>
  <si>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</si>
  <si>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</si>
  <si>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</si>
  <si>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</si>
  <si>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</si>
  <si>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</si>
  <si>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</si>
  <si>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</si>
  <si>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</si>
  <si>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</si>
  <si>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</si>
  <si>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</si>
  <si>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</si>
  <si>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</si>
  <si>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</si>
  <si>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</si>
  <si>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</si>
  <si>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</si>
  <si>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</si>
  <si>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</si>
  <si>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</si>
  <si>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</si>
  <si>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</si>
  <si>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</si>
  <si>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</si>
  <si>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</si>
  <si>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</si>
  <si>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</si>
  <si>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</si>
  <si>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</si>
  <si>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</si>
  <si>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</si>
  <si>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</si>
  <si>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</si>
  <si>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</si>
  <si>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</si>
  <si>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</si>
  <si>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</si>
  <si>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</si>
  <si>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</si>
  <si>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</si>
  <si>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</si>
  <si>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</si>
  <si>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</si>
  <si>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</si>
  <si>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</si>
  <si>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</si>
  <si>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</si>
  <si>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</si>
  <si>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</si>
  <si>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</si>
  <si>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</si>
  <si>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</si>
  <si>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</si>
  <si>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</si>
  <si>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</si>
  <si>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</si>
  <si>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</si>
  <si>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</si>
  <si>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</si>
  <si>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</si>
  <si>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</si>
  <si>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</si>
  <si>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</si>
  <si>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</si>
  <si>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</si>
  <si>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</si>
  <si>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</si>
  <si>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</si>
  <si>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</si>
  <si>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</si>
  <si>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</si>
  <si>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</si>
  <si>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</si>
  <si>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</si>
  <si>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</si>
  <si>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</si>
  <si>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</si>
  <si>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</si>
  <si>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</si>
  <si>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</si>
  <si>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</si>
  <si>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</si>
  <si>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</si>
  <si>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</si>
  <si>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</si>
  <si>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</si>
  <si>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</si>
  <si>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</si>
  <si>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</si>
  <si>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</si>
  <si>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</si>
  <si>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</si>
  <si>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</si>
  <si>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</si>
  <si>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</si>
  <si>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</si>
  <si>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</si>
  <si>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</si>
  <si>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</si>
  <si>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</si>
  <si>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</si>
  <si>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</si>
  <si>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</si>
  <si>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</si>
  <si>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</si>
  <si>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</si>
  <si>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</si>
  <si>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</si>
  <si>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矿山安全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</si>
  <si>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</si>
  <si>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</si>
  <si>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</si>
  <si>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</si>
  <si>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</si>
  <si>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</si>
  <si>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</si>
  <si>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</si>
  <si>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</si>
  <si>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</si>
  <si>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</si>
  <si>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</si>
  <si>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</si>
  <si>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</si>
  <si>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</si>
  <si>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</si>
  <si>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</si>
  <si>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</si>
  <si>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</si>
  <si>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</si>
  <si>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</si>
  <si>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</si>
  <si>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</si>
  <si>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</si>
  <si>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地方政府其他一般债券还本支出</t>
  </si>
  <si>
    <t>二十四、债务付息支出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</si>
  <si>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</si>
  <si>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</si>
  <si>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</si>
  <si>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</si>
  <si>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</si>
  <si>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</si>
  <si>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二十六、其他支出</t>
  </si>
  <si>
    <t xml:space="preserve">        年初预留</t>
  </si>
  <si>
    <t xml:space="preserve">        其他支出</t>
  </si>
  <si>
    <t>支出合计</t>
  </si>
  <si>
    <t>阳江市江城区2022年一般公共预算调整支出表
（按政府预算经济分类）（草案）</t>
  </si>
  <si>
    <t>科目编码</t>
  </si>
  <si>
    <t>科目名称</t>
  </si>
  <si>
    <t>合计</t>
  </si>
  <si>
    <t>一、基本支出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</si>
  <si>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</si>
  <si>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</si>
  <si>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</si>
  <si>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</si>
  <si>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</si>
  <si>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</si>
  <si>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</si>
  <si>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</si>
  <si>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</si>
  <si>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</si>
  <si>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</si>
  <si>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</si>
  <si>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</si>
  <si>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</si>
  <si>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</si>
  <si>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</si>
  <si>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</si>
  <si>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</si>
  <si>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</si>
  <si>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</si>
  <si>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</si>
  <si>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</si>
  <si>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</si>
  <si>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</si>
  <si>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</si>
  <si>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</si>
  <si>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</si>
  <si>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</si>
  <si>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</si>
  <si>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</si>
  <si>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</si>
  <si>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</si>
  <si>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</si>
  <si>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</si>
  <si>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</si>
  <si>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</si>
  <si>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</si>
  <si>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</si>
  <si>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</si>
  <si>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</si>
  <si>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</si>
  <si>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</si>
  <si>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</si>
  <si>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</si>
  <si>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</si>
  <si>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</si>
  <si>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对社会基金补助</t>
  </si>
  <si>
    <t xml:space="preserve">  补充全国社会保障基金</t>
  </si>
  <si>
    <t>债务利息及费用支出</t>
  </si>
  <si>
    <t xml:space="preserve">  国内债务利息</t>
  </si>
  <si>
    <t xml:space="preserve">  国外债务付息</t>
  </si>
  <si>
    <t xml:space="preserve">  国内债务发行费用</t>
  </si>
  <si>
    <t xml:space="preserve">  国外债务发行费用</t>
  </si>
  <si>
    <t xml:space="preserve">  国内债务还本</t>
  </si>
  <si>
    <t xml:space="preserve">  国外债务还本</t>
  </si>
  <si>
    <t xml:space="preserve">  上下级政府间转移性支出</t>
  </si>
  <si>
    <t xml:space="preserve">  援助其他地区支出</t>
  </si>
  <si>
    <t xml:space="preserve">  债务转贷</t>
  </si>
  <si>
    <t xml:space="preserve">  调出资金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</si>
  <si>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</si>
  <si>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</si>
  <si>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</si>
  <si>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</si>
  <si>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</si>
  <si>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</si>
  <si>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</si>
  <si>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 xml:space="preserve">  其他支出</t>
  </si>
  <si>
    <t>二、项目支出</t>
  </si>
  <si>
    <t>阳江市江城区2022年政府性基金预算调整收入表(草案)</t>
  </si>
  <si>
    <t>收       入</t>
  </si>
  <si>
    <t>收入</t>
  </si>
  <si>
    <t>项   目</t>
  </si>
  <si>
    <t>一、农网还贷资金收入</t>
  </si>
  <si>
    <t>二、海南省高等级公路车辆通行附加费收入</t>
  </si>
  <si>
    <t>三、港口建设费收入</t>
  </si>
  <si>
    <t>四、新型墙体材料专项基金收入</t>
  </si>
  <si>
    <t>五、旅游发展基金收入</t>
  </si>
  <si>
    <t>六、国家电影事业发展专项资金收入</t>
  </si>
  <si>
    <t>七、新增建设用地土地有偿使用费收入</t>
  </si>
  <si>
    <t>八、南水北调工程建设基金收入</t>
  </si>
  <si>
    <t>九、城市公用事业附加收入</t>
  </si>
  <si>
    <t>十、国有土地收益基金收入</t>
  </si>
  <si>
    <t>十一、农业土地开发资金收入</t>
  </si>
  <si>
    <t>十二、国有土地使用权出让收入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</si>
  <si>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</si>
  <si>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</si>
  <si>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</si>
  <si>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</si>
  <si>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</si>
  <si>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十三、大中型水库库区基金收入</t>
  </si>
  <si>
    <t>十四、彩票公益金收入</t>
  </si>
  <si>
    <t xml:space="preserve">  福利彩票公益金收入</t>
  </si>
  <si>
    <t xml:space="preserve">  体育彩票公益金收入</t>
  </si>
  <si>
    <t>十五、城市基础设施配套费收入</t>
  </si>
  <si>
    <t>十六、小型水库移民扶助基金收入</t>
  </si>
  <si>
    <t>十七、国家重大水利工程建设基金收入</t>
  </si>
  <si>
    <t xml:space="preserve">  南水北调工程建设资金</t>
  </si>
  <si>
    <t xml:space="preserve">  三峡工程后续工作资金</t>
  </si>
  <si>
    <t xml:space="preserve">  省级重大水利工程建设资金</t>
  </si>
  <si>
    <t>十八、车辆通行费</t>
  </si>
  <si>
    <t>十九、污水处理费收入</t>
  </si>
  <si>
    <t>二十、彩票发行机构和彩票销售机构的业务费用</t>
  </si>
  <si>
    <t>二十一、其他政府性基金收入</t>
  </si>
  <si>
    <t>收入合计</t>
  </si>
  <si>
    <t xml:space="preserve">  政府性基金转移收入</t>
  </si>
  <si>
    <t xml:space="preserve">    政府性基金补助收入</t>
  </si>
  <si>
    <t xml:space="preserve">    政府性基金上解收入</t>
  </si>
  <si>
    <t xml:space="preserve">  上年结余收入</t>
  </si>
  <si>
    <t xml:space="preserve">  调入资金</t>
  </si>
  <si>
    <t xml:space="preserve">    其中：地方政府性基金调入专项收入</t>
  </si>
  <si>
    <t xml:space="preserve">  地方政府专项债务收入</t>
  </si>
  <si>
    <t xml:space="preserve">  地方政府专项债券转贷收入</t>
  </si>
  <si>
    <t>收入总计</t>
  </si>
  <si>
    <t>阳江市江城区2022年政府性基金预算调整支出表(草案)</t>
  </si>
  <si>
    <t>支   出</t>
  </si>
  <si>
    <t>项     目</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</si>
  <si>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</si>
  <si>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</si>
  <si>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</si>
  <si>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</si>
  <si>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</si>
  <si>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</si>
  <si>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</si>
  <si>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</si>
  <si>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</si>
  <si>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</si>
  <si>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</si>
  <si>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</si>
  <si>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</si>
  <si>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小型水库移民扶助基金及对应专项债务收入安排的支出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</si>
  <si>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</si>
  <si>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</si>
  <si>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</si>
  <si>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</si>
  <si>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</si>
  <si>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</si>
  <si>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</si>
  <si>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</si>
  <si>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</si>
  <si>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</si>
  <si>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</si>
  <si>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</si>
  <si>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</si>
  <si>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</si>
  <si>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</si>
  <si>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</si>
  <si>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</si>
  <si>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</si>
  <si>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</si>
  <si>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</si>
  <si>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</si>
  <si>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</si>
  <si>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其他国有土地收益基金的支出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</si>
  <si>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</si>
  <si>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</si>
  <si>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</si>
  <si>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</si>
  <si>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</si>
  <si>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</si>
  <si>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</si>
  <si>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</si>
  <si>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土地储备专项债券收入安排支出</t>
  </si>
  <si>
    <t xml:space="preserve">    棚户区改造支出专项债券收入安排支出</t>
  </si>
  <si>
    <t xml:space="preserve">    城市基础设施配套费对应专项债务收入安排的支出</t>
  </si>
  <si>
    <t xml:space="preserve">      其他城市基础设施配套费对应专项债务收入安排的支出</t>
  </si>
  <si>
    <t xml:space="preserve">    污水处理费收入及对应专项债务收入安排的支出</t>
  </si>
  <si>
    <t xml:space="preserve">    国有土地收益基金及对应专项债务收入安排的支出</t>
  </si>
  <si>
    <t xml:space="preserve">      其他国有土地收益基金及对应专项债务收入安排的支出</t>
  </si>
  <si>
    <t xml:space="preserve">    农业土地开发资金及对应专项债务收入安排的支出</t>
  </si>
  <si>
    <t xml:space="preserve">    新增建设用地有偿使用费及对应专项债务收入安排的支出</t>
  </si>
  <si>
    <t xml:space="preserve">      耕地开发专项支出</t>
  </si>
  <si>
    <t xml:space="preserve">      基本农田建设和保护支出</t>
  </si>
  <si>
    <t xml:space="preserve">      土地整理支出</t>
  </si>
  <si>
    <t xml:space="preserve">      用于地震灾后恢复重建的支出</t>
  </si>
  <si>
    <t xml:space="preserve">      其他新增建设用地有偿使用费安排的支出</t>
  </si>
  <si>
    <t xml:space="preserve">    城市基础设施配套费及对应专项债务收入安排的支出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</si>
  <si>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</si>
  <si>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</si>
  <si>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</si>
  <si>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</si>
  <si>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</si>
  <si>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</si>
  <si>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</si>
  <si>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</si>
  <si>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</si>
  <si>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</si>
  <si>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</si>
  <si>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</si>
  <si>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</si>
  <si>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</si>
  <si>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</si>
  <si>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</si>
  <si>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</si>
  <si>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</si>
  <si>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</si>
  <si>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</si>
  <si>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其他大中型水库库区基金及对应专项债务收入安排的支出</t>
  </si>
  <si>
    <t xml:space="preserve">    国家重大水利工程建设基金及对应专项债务收入安排的支出</t>
  </si>
  <si>
    <t xml:space="preserve">      其他国家重大水利工程建设基金及对应专项债务收入安排的支出</t>
  </si>
  <si>
    <t>六、交通运输支出</t>
  </si>
  <si>
    <t xml:space="preserve">    铁路运输</t>
  </si>
  <si>
    <t xml:space="preserve">      铁路资产变现收入安排的支出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</si>
  <si>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</si>
  <si>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</si>
  <si>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</si>
  <si>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</si>
  <si>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</si>
  <si>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</si>
  <si>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</si>
  <si>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</si>
  <si>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</si>
  <si>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</si>
  <si>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</si>
  <si>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</si>
  <si>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</si>
  <si>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</si>
  <si>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</si>
  <si>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</si>
  <si>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</si>
  <si>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</si>
  <si>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</si>
  <si>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</si>
  <si>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</si>
  <si>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</si>
  <si>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</si>
  <si>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</si>
  <si>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</si>
  <si>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</si>
  <si>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</si>
  <si>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</si>
  <si>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</si>
  <si>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</si>
  <si>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</si>
  <si>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</si>
  <si>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</si>
  <si>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</si>
  <si>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</si>
  <si>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</si>
  <si>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</si>
  <si>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</si>
  <si>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</si>
  <si>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</si>
  <si>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</si>
  <si>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</si>
  <si>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</si>
  <si>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</si>
  <si>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</si>
  <si>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</si>
  <si>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</si>
  <si>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</si>
  <si>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</si>
  <si>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</si>
  <si>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</si>
  <si>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</si>
  <si>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</si>
  <si>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</si>
  <si>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</si>
  <si>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</si>
  <si>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</si>
  <si>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</si>
  <si>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</si>
  <si>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</si>
  <si>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</si>
  <si>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</si>
  <si>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</si>
  <si>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</si>
  <si>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</si>
  <si>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</si>
  <si>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</si>
  <si>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</si>
  <si>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</si>
  <si>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</si>
  <si>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</si>
  <si>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</si>
  <si>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</si>
  <si>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</si>
  <si>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</si>
  <si>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</si>
  <si>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</si>
  <si>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</si>
  <si>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</si>
  <si>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</si>
  <si>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</si>
  <si>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</si>
  <si>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</si>
  <si>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</si>
  <si>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</si>
  <si>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</si>
  <si>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</si>
  <si>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用于城乡医疗求助的的彩票公益金支出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</si>
  <si>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</si>
  <si>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</si>
  <si>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</si>
  <si>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</si>
  <si>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</si>
  <si>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</si>
  <si>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</si>
  <si>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</si>
  <si>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</si>
  <si>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</si>
  <si>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</si>
  <si>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</si>
  <si>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十一、抗疫特别国债安排的支出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</si>
  <si>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</si>
  <si>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</si>
  <si>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</si>
  <si>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</si>
  <si>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</si>
  <si>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产业键改造升级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</si>
  <si>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</si>
  <si>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</si>
  <si>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</si>
  <si>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</si>
  <si>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</si>
  <si>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</si>
  <si>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</si>
  <si>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</si>
  <si>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</si>
  <si>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</si>
  <si>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</si>
  <si>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</si>
  <si>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</si>
  <si>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 xml:space="preserve">  政府性基金转移支付</t>
  </si>
  <si>
    <t xml:space="preserve">    政府性基金补助支出</t>
  </si>
  <si>
    <t xml:space="preserve">    政府性基金上解支出</t>
  </si>
  <si>
    <t xml:space="preserve">  年终结余</t>
  </si>
  <si>
    <t xml:space="preserve"> 地方政府专项债务还本支出</t>
  </si>
  <si>
    <t xml:space="preserve"> 地方政府专项债务转贷支出</t>
  </si>
  <si>
    <t>支出总计</t>
  </si>
  <si>
    <t>附表6</t>
  </si>
  <si>
    <t>江城区2022年新增地方政府一般债券转贷资金项目安排明细表</t>
  </si>
  <si>
    <t>阳财债［2022］45号（粤财债［2022］28号）《阳江市财政局关于下达2022年5月地方政府新增债券转贷资金的通知》</t>
  </si>
  <si>
    <r>
      <t xml:space="preserve">备 </t>
    </r>
    <r>
      <rPr>
        <b/>
        <sz val="11"/>
        <color indexed="8"/>
        <rFont val="宋体"/>
        <family val="0"/>
      </rPr>
      <t xml:space="preserve">   </t>
    </r>
    <r>
      <rPr>
        <b/>
        <sz val="11"/>
        <color indexed="8"/>
        <rFont val="宋体"/>
        <family val="0"/>
      </rPr>
      <t>注</t>
    </r>
  </si>
  <si>
    <t>序号</t>
  </si>
  <si>
    <t>项目单位</t>
  </si>
  <si>
    <t>项目名称</t>
  </si>
  <si>
    <t>项目类型</t>
  </si>
  <si>
    <t>债券额度</t>
  </si>
  <si>
    <t>债券类型</t>
  </si>
  <si>
    <t>支出功能科目</t>
  </si>
  <si>
    <t>项目简要介绍</t>
  </si>
  <si>
    <t>江城区农业农村局</t>
  </si>
  <si>
    <t>江城区农村人居环境整治项目</t>
  </si>
  <si>
    <t>农林水利建设类</t>
  </si>
  <si>
    <t>一般债券</t>
  </si>
  <si>
    <t>2120400其他城乡社区公共设施支出</t>
  </si>
  <si>
    <t>在全区范围内择优选定自然村开展生态宜居美丽乡村建设工作，重点完善村道巷道硬化、垃圾污水治理、厕所改造、雨污分流、文化服务等公共基础设施，适度开展农房外立面整治修饰、入口导向标志、“四小园”等项目。</t>
  </si>
  <si>
    <t>江城区教育局</t>
  </si>
  <si>
    <t>江城区中小学升级改造项目</t>
  </si>
  <si>
    <t>教科文类等社会事业类</t>
  </si>
  <si>
    <t>2050299其他普通教育支出</t>
  </si>
  <si>
    <t>1.新建科学楼、报告厅、体育馆、游泳馆以及宿舍楼2棟，总面积15000平方米；2.建设室外场地附属设施（含硬质铺地、篮球场、排球场、场地石方、校东侧围墙、主校道沥青等）和道路（含沥青路面、挡土墙、围墙、场地石方等）。</t>
  </si>
  <si>
    <t>阳江市第二中学教学楼、宿舍楼及其附属配套设施建设项目</t>
  </si>
  <si>
    <t>2050203初中教育</t>
  </si>
  <si>
    <t>对区内部分中小学进行升级改造</t>
  </si>
  <si>
    <r>
      <t xml:space="preserve">合 </t>
    </r>
    <r>
      <rPr>
        <sz val="11"/>
        <color indexed="8"/>
        <rFont val="宋体"/>
        <family val="0"/>
      </rPr>
      <t xml:space="preserve">   </t>
    </r>
    <r>
      <rPr>
        <sz val="11"/>
        <color indexed="8"/>
        <rFont val="宋体"/>
        <family val="0"/>
      </rPr>
      <t>计</t>
    </r>
  </si>
  <si>
    <t>阳江市江城区2022年新增专项债券资金安排明细表</t>
  </si>
  <si>
    <t>备  注</t>
  </si>
  <si>
    <t>2021年新增债券安排额</t>
  </si>
  <si>
    <t>资金性质</t>
  </si>
  <si>
    <t>类型</t>
  </si>
  <si>
    <t>阳江市环保工业园管理委员会</t>
  </si>
  <si>
    <t xml:space="preserve">    阳江市环保工业园制革基地市政基础设施建设项目</t>
  </si>
  <si>
    <t>主要开发建设制革产业基地，包括道路、排水、排污、给水、通信工程、平土工程以及标准厂房、生活配套设施等。</t>
  </si>
  <si>
    <t>2290403其他地方自行试点项目收益专项债券收安排的支出</t>
  </si>
  <si>
    <t>政府性基金预算</t>
  </si>
  <si>
    <t>产业园区基础设施</t>
  </si>
  <si>
    <t>江城区卫生健康局</t>
  </si>
  <si>
    <t xml:space="preserve">    阳江市江城区人民医院新院建设一期工程</t>
  </si>
  <si>
    <t>项目规划用地面积55000平方米，一期工程占地15000平方米，建筑占地面积6000平方米，总建筑面积33000平方米，包括门诊综合楼1幢，住院楼1幢，附属楼1幢。同时完善围墙、道路、绿化、路灯、排水、消防、污水处理等附属配套设施，购置现代化医疗设备1批。</t>
  </si>
  <si>
    <t>2290404其他地方自行试点项目收益专项债券收安排的支出</t>
  </si>
  <si>
    <t>公共卫生设施</t>
  </si>
  <si>
    <t>江城区河道堤防管护中心</t>
  </si>
  <si>
    <t xml:space="preserve">    江城区电排站、灌区及配套基础设施新建改造工程</t>
  </si>
  <si>
    <t>1、江城区5处堤段加固、4处电排站新建扩容工程
2、灌区改造建设项目，优化水资源配置，排洪治涝引水灌溉农田，便于农田复增收节水、农田复垦</t>
  </si>
  <si>
    <t>2290405其他地方自行试点项目收益专项债券收安排的支出</t>
  </si>
  <si>
    <t>双捷镇人民政府</t>
  </si>
  <si>
    <t xml:space="preserve">    江城区双捷镇乡村振兴示范建设项目</t>
  </si>
  <si>
    <t>主要建设乡村道路硬底化、污水、垃圾治理、厕所改造、文化服务等公共基础设施。</t>
  </si>
  <si>
    <t>2290406其他地方自行试点项目收益专项债券收安排的支出</t>
  </si>
  <si>
    <t>市政建设</t>
  </si>
  <si>
    <t>江城区土地储备和城市更新事务中心</t>
  </si>
  <si>
    <t xml:space="preserve">    江城区双捷镇垦造水田项目</t>
  </si>
  <si>
    <t>双捷镇共约2000亩水田垦造。</t>
  </si>
  <si>
    <t>2290407其他地方自行试点项目收益专项债券收安排的支出</t>
  </si>
  <si>
    <t>江城银岭科技产业园管理委员会</t>
  </si>
  <si>
    <t xml:space="preserve">    阳江工业园基础设施建设项目一期</t>
  </si>
  <si>
    <t>主要开展项目一期的道路、排水、土地平整以及污水处理等园区基础设施建设。</t>
  </si>
  <si>
    <t>2290408其他地方自行试点项目收益专项债券收安排的支出</t>
  </si>
  <si>
    <t>新增债券合计</t>
  </si>
  <si>
    <t>注明：</t>
  </si>
  <si>
    <t>资金性质（政府性基金预算）</t>
  </si>
  <si>
    <t>类型（农林水利建设类、市政建设、教科文类等社会事业类、产业园区基础设施、公共卫生设施、垃圾处理（城镇）、文化旅游、粮油物资储备、供水、普通高校、职业教育）</t>
  </si>
  <si>
    <t>阳江市江城区2022年5月地方政府再融资债券支出明细</t>
  </si>
  <si>
    <t>地区</t>
  </si>
  <si>
    <t>阳江市财政局关于下达2022年5月地方政府再融资债券转贷指标的通告（阳财债【2022】56号、粤财债【2022】19号）</t>
  </si>
  <si>
    <t>再融资债券资金</t>
  </si>
  <si>
    <t>再融资债券支出明细</t>
  </si>
  <si>
    <t>江城区</t>
  </si>
  <si>
    <t>债券名称</t>
  </si>
  <si>
    <t>发行日期</t>
  </si>
  <si>
    <t>债务类型</t>
  </si>
  <si>
    <t>偿还债券编码</t>
  </si>
  <si>
    <t>置换债务名称</t>
  </si>
  <si>
    <t>偿还债券名称</t>
  </si>
  <si>
    <t>支出项目名称</t>
  </si>
  <si>
    <t>支出金额</t>
  </si>
  <si>
    <t>原债务单位名称</t>
  </si>
  <si>
    <r>
      <rPr>
        <sz val="10"/>
        <rFont val="Arial"/>
        <family val="2"/>
      </rPr>
      <t>2022</t>
    </r>
    <r>
      <rPr>
        <sz val="10"/>
        <rFont val="宋体"/>
        <family val="0"/>
      </rPr>
      <t>年广东省地方政府再融资专项债券（一期）</t>
    </r>
    <r>
      <rPr>
        <sz val="10"/>
        <rFont val="Arial"/>
        <family val="2"/>
      </rPr>
      <t>--2022</t>
    </r>
    <r>
      <rPr>
        <sz val="10"/>
        <rFont val="宋体"/>
        <family val="0"/>
      </rPr>
      <t>年广东省政府专项债券（二十七期）</t>
    </r>
  </si>
  <si>
    <t>普通专项债券</t>
  </si>
  <si>
    <t>广州（阳江）产业转移工业园银岭科技园区开发建设项目</t>
  </si>
  <si>
    <t>2017年广东省政府定向承销发行的置换专项债券（一期）</t>
  </si>
  <si>
    <t>阳江市银岭科技新城开发有限公司</t>
  </si>
  <si>
    <t>阳江市江城区2022年6月地方政府再融资债券支出明细</t>
  </si>
  <si>
    <t>阳江市财政局关于下达2022年6月地方政府再融资债券转贷指标的通告（阳财债【2022】69号、粤财债【2022】47号）</t>
  </si>
  <si>
    <r>
      <t>2022</t>
    </r>
    <r>
      <rPr>
        <sz val="10"/>
        <rFont val="宋体"/>
        <family val="0"/>
      </rPr>
      <t>年广东省地方政府再融资一般债券（二期）</t>
    </r>
    <r>
      <rPr>
        <sz val="10"/>
        <rFont val="Arial"/>
        <family val="2"/>
      </rPr>
      <t>--2022</t>
    </r>
    <r>
      <rPr>
        <sz val="10"/>
        <rFont val="宋体"/>
        <family val="0"/>
      </rPr>
      <t>年广东省政府一般债券（九期）</t>
    </r>
  </si>
  <si>
    <t>普通一般债券</t>
  </si>
  <si>
    <t>双捷粮食储备库</t>
  </si>
  <si>
    <r>
      <rPr>
        <sz val="10"/>
        <rFont val="Arial"/>
        <family val="2"/>
      </rPr>
      <t>2015</t>
    </r>
    <r>
      <rPr>
        <sz val="10"/>
        <rFont val="宋体"/>
        <family val="0"/>
      </rPr>
      <t>年广东省政府定一般债券（三期）（置换债券）</t>
    </r>
  </si>
  <si>
    <t>其他</t>
  </si>
  <si>
    <t>江城区粮食储备公司</t>
  </si>
  <si>
    <t>阳江市江城区2022年财政专项经费细化调整表</t>
  </si>
  <si>
    <t xml:space="preserve">           项目
单位</t>
  </si>
  <si>
    <t>调整内容</t>
  </si>
  <si>
    <t>事务处</t>
  </si>
  <si>
    <t>原项目“大院运转453万元”调整为项目“大院运转498万元”</t>
  </si>
  <si>
    <t>环保管委会</t>
  </si>
  <si>
    <t>原项目“非税安排10万元”调整为项目“园区运转经费10万元”</t>
  </si>
  <si>
    <t>执法局</t>
  </si>
  <si>
    <t>原项目“非税安排50万元”调整为项目“执法经费50万元”</t>
  </si>
  <si>
    <t>城南街道办</t>
  </si>
  <si>
    <t>原项目“非税安排1万元”调整为项目“机关运行工作经费1万元”</t>
  </si>
  <si>
    <t>南恩街道办</t>
  </si>
  <si>
    <t>原项目“非税安排10万元”调整为项目“机关运行工作经费10万元”</t>
  </si>
  <si>
    <t>岗列街道办</t>
  </si>
  <si>
    <t>原项目“非税安排300万元”调整为项目“治安联防等工作经费300万元”</t>
  </si>
  <si>
    <t>城西街道办</t>
  </si>
  <si>
    <t>原项目“非税安排10万元”调整为项目“环境综合整治等工作经费30万元”</t>
  </si>
  <si>
    <t>埠场镇政府</t>
  </si>
  <si>
    <t>原项目“非税安排2万元”调整为项目“人居环境整治等工作经费2万元”</t>
  </si>
  <si>
    <t>双捷镇政府</t>
  </si>
  <si>
    <t>原项目“非税安排3万元”调整为项目“镇政府信访维稳等业务经费3万元”</t>
  </si>
  <si>
    <t>财政局</t>
  </si>
  <si>
    <t>原项目““数字财政”工程技术服务和网络信息等经费325万元”调整为““数字财政”及财政工作等经费380万元”</t>
  </si>
  <si>
    <t>纪委</t>
  </si>
  <si>
    <t>原项目“非税安排30万元”调整为项目“办案专项经费30万元”</t>
  </si>
  <si>
    <t>教育局</t>
  </si>
  <si>
    <t>原项目“非税安排180万元”调整为项目“幼儿园和学校工作经费180万元”</t>
  </si>
  <si>
    <t>文化广电旅游体育局</t>
  </si>
  <si>
    <t>原项目“非税安排5万元”调整为项目“文体活动经费5万元”</t>
  </si>
  <si>
    <t>人社局</t>
  </si>
  <si>
    <t>原项目“流动人员调配和流动人员人事档案托管费30万元”调整为项目“就业流动人员调配和流动人员人事档案托管费30万元”</t>
  </si>
  <si>
    <t>原项目“监察和争议仲裁工作经费47万元”调整为项目“就业监察和争议仲裁工作经费47万元”</t>
  </si>
  <si>
    <t>原项目“监察和争议仲裁工作经费3万元”调整为项目“就业经费3万元”</t>
  </si>
  <si>
    <t>原项目“非税安排4万元”调整为“人社局2022年人力资源和社会保障工作经费4万元”</t>
  </si>
  <si>
    <t>民政局</t>
  </si>
  <si>
    <t>原项目“城市最低生活保障金支出1007万元”调整为项目“城市最低生活保障金支出977万元；配备费30万元”</t>
  </si>
  <si>
    <t>原项目“农村最低生活保障金支出1200万元”调整为项目“农村最低生活保障金支出1164万元；配备费36万元”</t>
  </si>
  <si>
    <t>残联会</t>
  </si>
  <si>
    <t>原项目“非税安排250万元”调整为项目“残联会2022年残疾人康复工作经费250万元”</t>
  </si>
  <si>
    <t>应急局</t>
  </si>
  <si>
    <t>原项目“非税安排50万元”调整为项目“应急局2022年安全生产工作经费50万元”</t>
  </si>
  <si>
    <t>消防大队</t>
  </si>
  <si>
    <t>原项目“非税安排10万元”调整为项目“消防员培训等经费10万元”</t>
  </si>
  <si>
    <t>原项目“消防大队指战员公用经费、车辆燃油费和维修费140万元”调整为项目“消防大队指战员公用经费、车辆燃油费和维修费165万元”</t>
  </si>
  <si>
    <t>2022年省定“保基本民生”预算编制情况调整表</t>
  </si>
  <si>
    <t>县级（市本级）财政部门（盖章）：</t>
  </si>
  <si>
    <t>项  目</t>
  </si>
  <si>
    <t>支出需求（万元/年）</t>
  </si>
  <si>
    <t>预算编制数（万元）</t>
  </si>
  <si>
    <t>未保障金额（万元）</t>
  </si>
  <si>
    <t>足额落实省定标准情况（是/否）</t>
  </si>
  <si>
    <t>备注(测算说明）</t>
  </si>
  <si>
    <t>国家标准</t>
  </si>
  <si>
    <t>省定标准</t>
  </si>
  <si>
    <t>实际执行标准</t>
  </si>
  <si>
    <t>年初预算编制数</t>
  </si>
  <si>
    <t>未提前下达</t>
  </si>
  <si>
    <t>一、“保基本民生”合计</t>
  </si>
  <si>
    <t>（一）巩固拓展脱贫攻坚成果同乡村振兴衔接支出</t>
  </si>
  <si>
    <t xml:space="preserve"> 1、巩固拓展脱贫攻坚成果同乡村振兴衔接支出</t>
  </si>
  <si>
    <t>（二）教育经费支出</t>
  </si>
  <si>
    <t xml:space="preserve"> 2、学前教育幼儿资助</t>
  </si>
  <si>
    <t xml:space="preserve"> 3、城乡义务教育生均公用经费（含提高寄宿制学校等公用经费水平）</t>
  </si>
  <si>
    <t xml:space="preserve"> 4、义务教育阶段特殊教育学校和随班就读残疾学生生均公用经费</t>
  </si>
  <si>
    <t xml:space="preserve"> 5、义务教育免费提供教科书及小学一年级字典</t>
  </si>
  <si>
    <t xml:space="preserve"> 6、家庭经济困难学生生活补助</t>
  </si>
  <si>
    <t xml:space="preserve"> 7、农村义务教育学生营养改善计划</t>
  </si>
  <si>
    <t xml:space="preserve"> 8、普通高中国家助学金</t>
  </si>
  <si>
    <t xml:space="preserve"> 9、普通高中免学杂费</t>
  </si>
  <si>
    <t xml:space="preserve"> 10、中职教育国家助学金</t>
  </si>
  <si>
    <t xml:space="preserve"> 11、中职教育免学费</t>
  </si>
  <si>
    <t>（三）文化支出</t>
  </si>
  <si>
    <t xml:space="preserve"> 12、农村文化建设支出</t>
  </si>
  <si>
    <t>（四）社会保障支出</t>
  </si>
  <si>
    <t xml:space="preserve"> 13、城乡居民社会养老保险</t>
  </si>
  <si>
    <t>（1）城乡居民基本养老保险缴费补贴</t>
  </si>
  <si>
    <t>（2）城乡居民基本养老保险基础养老金补贴</t>
  </si>
  <si>
    <t xml:space="preserve"> 14、最低生活保障</t>
  </si>
  <si>
    <t>（1）城市居民最低生活保障金</t>
  </si>
  <si>
    <t xml:space="preserve"> （2）农村居民最低生活保障</t>
  </si>
  <si>
    <t xml:space="preserve"> 15、特困人员供养</t>
  </si>
  <si>
    <t>（1）城市居民特困人员供养</t>
  </si>
  <si>
    <t>（2）农村居民特困人员供养</t>
  </si>
  <si>
    <t xml:space="preserve"> 16、残疾人两项补贴</t>
  </si>
  <si>
    <t xml:space="preserve"> （1）困难残疾人生活补贴</t>
  </si>
  <si>
    <t xml:space="preserve"> （2）重度残疾人护理补贴</t>
  </si>
  <si>
    <t xml:space="preserve"> 17、特殊儿童群体基本生活保障 </t>
  </si>
  <si>
    <t>（1）集中供养孤儿</t>
  </si>
  <si>
    <t>（2）散居孤儿（含艾滋病病毒感染儿童）</t>
  </si>
  <si>
    <t>（3）事实无人抚养儿童</t>
  </si>
  <si>
    <t xml:space="preserve"> 18、0-6岁残疾儿童康复救助</t>
  </si>
  <si>
    <t xml:space="preserve"> 19、贫困残疾人家庭无障碍改造补贴</t>
  </si>
  <si>
    <t xml:space="preserve"> 20、优抚对象抚恤补助</t>
  </si>
  <si>
    <t xml:space="preserve"> 21、自主退役士兵一次性经济补助</t>
  </si>
  <si>
    <t>（五）卫生健康支出</t>
  </si>
  <si>
    <t xml:space="preserve"> 22、城乡居民基本医疗保险</t>
  </si>
  <si>
    <t xml:space="preserve"> 23-36、基本公共卫生服务</t>
  </si>
  <si>
    <t xml:space="preserve"> 37、计划生育家庭奖励扶助</t>
  </si>
  <si>
    <t>（1）城镇独生子女父母计划生育奖励</t>
  </si>
  <si>
    <t>（2）农村部分计划生育家庭奖励(省奖）</t>
  </si>
  <si>
    <t xml:space="preserve"> 38、计划生育家庭特别扶助</t>
  </si>
  <si>
    <t>（1）独生子女死亡家庭特别扶助金</t>
  </si>
  <si>
    <t>（2）独生子女伤残家庭特别扶助金</t>
  </si>
  <si>
    <t>（六）村级支出</t>
  </si>
  <si>
    <t xml:space="preserve"> 39、村（社区）办公经费补助</t>
  </si>
  <si>
    <t xml:space="preserve"> 40、村务监督委员会补贴资金</t>
  </si>
  <si>
    <t xml:space="preserve"> 41、“两委”干部补贴</t>
  </si>
  <si>
    <t>全区各街道（含社区）已纳入统发范围，在基本工资（保工资）中已保障了社区的两委干部补贴，不需在保民生的区配套中重复安排资金。</t>
  </si>
  <si>
    <t>（七）其他基本民生支出</t>
  </si>
  <si>
    <t xml:space="preserve"> 42、其他基本民生支出</t>
  </si>
  <si>
    <t>农田水利建设支出</t>
  </si>
  <si>
    <t>农田水利建设支出（永久基本农田的保护）</t>
  </si>
  <si>
    <t>农田水利建设支出（农业农村基础设施）</t>
  </si>
  <si>
    <t>农田水利建设支出（农产品质量安全监测检测）</t>
  </si>
  <si>
    <t>农田水利建设支出（生态林业建设）</t>
  </si>
  <si>
    <t>农田水利建设支出（农村救灾应急）</t>
  </si>
  <si>
    <t>农田水利建设支出（屠宰环节生猪无害化处理）</t>
  </si>
  <si>
    <t>农田水利建设支出(小型水库工程设施维修养护）</t>
  </si>
  <si>
    <t>护林员队伍建设资金</t>
  </si>
  <si>
    <t>政策性森林保险保费</t>
  </si>
  <si>
    <t>动植物疫病防控</t>
  </si>
  <si>
    <t>红火蚁防控</t>
  </si>
  <si>
    <t>政策性农业保险保费补贴</t>
  </si>
  <si>
    <t>推进农业绿色发展-农作物秸秆综合利用</t>
  </si>
  <si>
    <t>构建现代乡村产业体系-扶持壮大村级集体经济项目</t>
  </si>
  <si>
    <t>农业生态观光旅游片区建设</t>
  </si>
  <si>
    <t>驻镇帮镇扶村-乡村振兴驻镇帮镇扶村防止返贫项目（上级提前告知）</t>
  </si>
  <si>
    <t>驻镇帮镇扶村-乡村振兴驻镇帮镇扶村规划编制项目</t>
  </si>
  <si>
    <t>驻镇帮镇扶村-镇区环境整治项目</t>
  </si>
  <si>
    <t>驻镇帮镇扶村-乡村振兴驻镇帮镇扶村金融项目</t>
  </si>
  <si>
    <t>驻镇帮镇扶村-镇乡村旅游项目</t>
  </si>
  <si>
    <t>推进农业绿色发展-农资包装废弃物补贴补助项目</t>
  </si>
  <si>
    <t>已验收垦造水田项目地力培肥实施项目</t>
  </si>
  <si>
    <t>阳江市江城区高标准农田建设项目</t>
  </si>
  <si>
    <t>现代渔业发展-建设水产养殖规范性池塘</t>
  </si>
  <si>
    <t>落实“两相当”政策省财政奖补资金</t>
  </si>
  <si>
    <t>原民办代课教师生活困难补助资金</t>
  </si>
  <si>
    <t>义务教育薄弱环节改善与能力提升补助中央资金</t>
  </si>
  <si>
    <t>农村公办学校校舍安全保障</t>
  </si>
  <si>
    <t>学前教育生均公用经费</t>
  </si>
  <si>
    <t>科学技术支出--科学普及</t>
  </si>
  <si>
    <t>中央财政补助地方美术馆、图书馆、文化馆免费开放补助资金</t>
  </si>
  <si>
    <t>乡镇（公社）老放映员市级补助资金</t>
  </si>
  <si>
    <t>学前教育建设</t>
  </si>
  <si>
    <t>（11）基层医疗卫生机构运行、城乡医疗卫生方面的支出</t>
  </si>
  <si>
    <t xml:space="preserve"> 经济欠发达地区行政村驻村医务人员补贴</t>
  </si>
  <si>
    <t>计划生育奖励金</t>
  </si>
  <si>
    <t>农村接生员和赤脚医生生活困难补助资金</t>
  </si>
  <si>
    <t>免费孕前优生健康检查资金</t>
  </si>
  <si>
    <t>（15）以及其他必要的基本建设支出和其他社会事业发展支出</t>
  </si>
  <si>
    <t>临时救助</t>
  </si>
  <si>
    <t>义务兵优待金和退役安置支出</t>
  </si>
  <si>
    <t>殡葬</t>
  </si>
  <si>
    <t>老年福利</t>
  </si>
  <si>
    <t>其他卫生健康支出（精神病患者经费）</t>
  </si>
  <si>
    <t>一次性抚恤</t>
  </si>
  <si>
    <t>出生缺陷</t>
  </si>
  <si>
    <t>“广东兜底民生服务社会工作双百工程”项目预算资金</t>
  </si>
  <si>
    <t>两癌经费</t>
  </si>
  <si>
    <t>保洁员工资</t>
  </si>
  <si>
    <t xml:space="preserve"> 离任村（社区）干部生活补助资金</t>
  </si>
  <si>
    <t>三支一扶</t>
  </si>
  <si>
    <t>离岗基层老兽医补助</t>
  </si>
  <si>
    <r>
      <rPr>
        <sz val="12"/>
        <color indexed="8"/>
        <rFont val="黑体"/>
        <family val="3"/>
      </rPr>
      <t>市级财政部门审核意见</t>
    </r>
    <r>
      <rPr>
        <sz val="12"/>
        <color indexed="8"/>
        <rFont val="宋体"/>
        <family val="0"/>
      </rPr>
      <t>（市本级预算无需填列）：</t>
    </r>
  </si>
  <si>
    <t>省财政厅审核意见：</t>
  </si>
  <si>
    <t>2022年省定“保工资、保运转”预算编制情况调整表</t>
  </si>
  <si>
    <t>项       目</t>
  </si>
  <si>
    <t>预算编制数</t>
  </si>
  <si>
    <t>足额落实省定标准
（是/否）</t>
  </si>
  <si>
    <t>实际预算编制数</t>
  </si>
  <si>
    <t>一、“保工资”政策</t>
  </si>
  <si>
    <t>1、在职国标工资</t>
  </si>
  <si>
    <t>行政和公检法部门</t>
  </si>
  <si>
    <t>其他部门</t>
  </si>
  <si>
    <t>2、在职年终一次性奖金</t>
  </si>
  <si>
    <t>3、离休人员经费</t>
  </si>
  <si>
    <t>4、市县津补贴</t>
  </si>
  <si>
    <t>5、事业单位绩效工资</t>
  </si>
  <si>
    <t>6、在职工资附加性支出</t>
  </si>
  <si>
    <t>（1）养老保险</t>
  </si>
  <si>
    <t>（2）住房公积金</t>
  </si>
  <si>
    <t>（3）医疗保险</t>
  </si>
  <si>
    <t>根据《关于我市职工基本医疗保险与生育保险合并征缴过渡期有关问题的通知》（阳医保通[2021]53号）文件，2022年阳江市江城区职工基本医疗保险缴费（含生育保险）单位缴费比例为6%，低于省定标准7%。</t>
  </si>
  <si>
    <t>（4）职工教育培训经费</t>
  </si>
  <si>
    <t>（5）职工福利费</t>
  </si>
  <si>
    <t>我区安排职工福利费382.6万元，已足额保障我区需求，约为工资总额的0.7%，低于省按工资总额的2.5%提取福利费的标准。</t>
  </si>
  <si>
    <t>（6）工会费</t>
  </si>
  <si>
    <t>7、机关人员职务与职级并行制度</t>
  </si>
  <si>
    <t>8、乡镇工作补贴</t>
  </si>
  <si>
    <t>边远山区乡镇卫生院医务人员我区执行标准按江人社发（2017）13号确定并测算.支出需求：人均704元/月*12月*81人=73.5万元。低于省定标准。</t>
  </si>
  <si>
    <t>9、差额拨款单位财政补助职业年金</t>
  </si>
  <si>
    <t>10、完善人民警察工资待遇政策</t>
  </si>
  <si>
    <t>二、“保运转”政策</t>
  </si>
  <si>
    <t>1.行政部门</t>
  </si>
  <si>
    <t>2.公检法部门</t>
  </si>
  <si>
    <t>3.其他部门</t>
  </si>
  <si>
    <r>
      <rPr>
        <sz val="12"/>
        <color indexed="8"/>
        <rFont val="黑体"/>
        <family val="3"/>
      </rPr>
      <t>市级财政部门审核意见</t>
    </r>
    <r>
      <rPr>
        <sz val="12"/>
        <color indexed="8"/>
        <rFont val="宋体"/>
        <family val="0"/>
      </rPr>
      <t>（市本级预算无需填列）</t>
    </r>
    <r>
      <rPr>
        <sz val="12"/>
        <color indexed="8"/>
        <rFont val="黑体"/>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</si>
</sst>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
    <numFmt numFmtId="180" formatCode="_ * #,##0_ ;_ * \-#,##0_ ;_ * &quot;-&quot;??_ ;_ @_ "/>
    <numFmt numFmtId="181" formatCode="#,##0.00_);[Red]\(#,##0.00\)"/>
    <numFmt numFmtId="182" formatCode="0.0_ "/>
  </numFmts>
  <fonts count="84">
    <font>
      <sz val="11"/>
      <color theme="1"/>
      <name val="Calibri"/>
      <family val="0"/>
    </font>
    <font>
      <sz val="11"/>
      <name val="宋体"/>
      <family val="0"/>
    </font>
    <font>
      <sz val="11"/>
      <color indexed="8"/>
      <name val="黑体"/>
      <family val="3"/>
    </font>
    <font>
      <sz val="12"/>
      <name val="宋体"/>
      <family val="0"/>
    </font>
    <font>
      <sz val="20"/>
      <name val="黑体"/>
      <family val="3"/>
    </font>
    <font>
      <sz val="12"/>
      <name val="黑体"/>
      <family val="3"/>
    </font>
    <font>
      <sz val="11"/>
      <name val="黑体"/>
      <family val="3"/>
    </font>
    <font>
      <sz val="12"/>
      <color indexed="8"/>
      <name val="黑体"/>
      <family val="3"/>
    </font>
    <font>
      <sz val="11"/>
      <name val="仿宋_GB2312"/>
      <family val="0"/>
    </font>
    <font>
      <sz val="12"/>
      <name val="仿宋_GB2312"/>
      <family val="0"/>
    </font>
    <font>
      <sz val="12"/>
      <color indexed="8"/>
      <name val="宋体"/>
      <family val="0"/>
    </font>
    <font>
      <sz val="9"/>
      <name val="宋体"/>
      <family val="0"/>
    </font>
    <font>
      <b/>
      <sz val="11"/>
      <name val="黑体"/>
      <family val="3"/>
    </font>
    <font>
      <sz val="16"/>
      <name val="仿宋_GB2312"/>
      <family val="0"/>
    </font>
    <font>
      <b/>
      <sz val="10"/>
      <color indexed="8"/>
      <name val="宋体"/>
      <family val="0"/>
    </font>
    <font>
      <sz val="10"/>
      <color indexed="8"/>
      <name val="宋体"/>
      <family val="0"/>
    </font>
    <font>
      <sz val="10"/>
      <name val="宋体"/>
      <family val="0"/>
    </font>
    <font>
      <b/>
      <sz val="10"/>
      <name val="宋体"/>
      <family val="0"/>
    </font>
    <font>
      <b/>
      <sz val="11"/>
      <name val="宋体"/>
      <family val="0"/>
    </font>
    <font>
      <b/>
      <sz val="16"/>
      <color indexed="8"/>
      <name val="宋体"/>
      <family val="0"/>
    </font>
    <font>
      <b/>
      <sz val="11"/>
      <color indexed="8"/>
      <name val="宋体"/>
      <family val="0"/>
    </font>
    <font>
      <b/>
      <sz val="12"/>
      <color indexed="8"/>
      <name val="宋体"/>
      <family val="0"/>
    </font>
    <font>
      <b/>
      <sz val="14"/>
      <color indexed="8"/>
      <name val="宋体"/>
      <family val="0"/>
    </font>
    <font>
      <sz val="10"/>
      <name val="Arial"/>
      <family val="2"/>
    </font>
    <font>
      <sz val="11"/>
      <color indexed="8"/>
      <name val="宋体"/>
      <family val="0"/>
    </font>
    <font>
      <sz val="20"/>
      <color indexed="8"/>
      <name val="方正小标宋简体"/>
      <family val="0"/>
    </font>
    <font>
      <b/>
      <sz val="16"/>
      <name val="宋体"/>
      <family val="0"/>
    </font>
    <font>
      <b/>
      <sz val="16"/>
      <name val="黑体"/>
      <family val="3"/>
    </font>
    <font>
      <b/>
      <sz val="12"/>
      <name val="宋体"/>
      <family val="0"/>
    </font>
    <font>
      <b/>
      <sz val="18"/>
      <name val="宋体"/>
      <family val="0"/>
    </font>
    <font>
      <sz val="12"/>
      <name val="Times New Roman"/>
      <family val="1"/>
    </font>
    <font>
      <sz val="14"/>
      <color indexed="8"/>
      <name val="宋体"/>
      <family val="0"/>
    </font>
    <font>
      <b/>
      <sz val="2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2"/>
      <name val="Cambria"/>
      <family val="0"/>
    </font>
    <font>
      <sz val="12"/>
      <color theme="1"/>
      <name val="黑体"/>
      <family val="3"/>
    </font>
    <font>
      <sz val="12"/>
      <color rgb="FF000000"/>
      <name val="黑体"/>
      <family val="3"/>
    </font>
    <font>
      <b/>
      <sz val="16"/>
      <color theme="1"/>
      <name val="Calibri"/>
      <family val="0"/>
    </font>
    <font>
      <b/>
      <sz val="12"/>
      <color theme="1"/>
      <name val="Calibri"/>
      <family val="0"/>
    </font>
    <font>
      <b/>
      <sz val="14"/>
      <color theme="1"/>
      <name val="Calibri"/>
      <family val="0"/>
    </font>
    <font>
      <b/>
      <sz val="16"/>
      <color theme="1"/>
      <name val="Cambria"/>
      <family val="0"/>
    </font>
    <font>
      <sz val="10"/>
      <color theme="1"/>
      <name val="Calibri"/>
      <family val="0"/>
    </font>
    <font>
      <sz val="11"/>
      <name val="Calibri"/>
      <family val="0"/>
    </font>
    <font>
      <b/>
      <sz val="16"/>
      <name val="Cambria"/>
      <family val="0"/>
    </font>
    <font>
      <sz val="12"/>
      <color theme="1"/>
      <name val="Calibri"/>
      <family val="0"/>
    </font>
    <font>
      <sz val="14"/>
      <color theme="1"/>
      <name val="Calibri"/>
      <family val="0"/>
    </font>
    <font>
      <b/>
      <sz val="24"/>
      <color theme="1"/>
      <name val="Calibri"/>
      <family val="0"/>
    </font>
    <font>
      <b/>
      <sz val="8"/>
      <name val="Calibri"/>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diagonalDown="1">
      <left style="thin"/>
      <right style="thin"/>
      <top style="thin"/>
      <bottom style="thin"/>
      <diagonal style="thin"/>
    </border>
    <border>
      <left style="thin"/>
      <right/>
      <top style="thin"/>
      <bottom style="thin"/>
    </border>
    <border>
      <left/>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style="thin"/>
      <right/>
      <top style="thin"/>
      <bottom/>
    </border>
    <border>
      <left/>
      <right/>
      <top style="thin"/>
      <bottom/>
    </border>
    <border>
      <left style="thin">
        <color indexed="8"/>
      </left>
      <right/>
      <top/>
      <bottom style="thin">
        <color indexed="8"/>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7" borderId="2" applyNumberFormat="0" applyFont="0" applyAlignment="0" applyProtection="0"/>
    <xf numFmtId="0" fontId="3" fillId="0" borderId="0">
      <alignment/>
      <protection/>
    </xf>
    <xf numFmtId="0" fontId="23" fillId="0" borderId="0">
      <alignment/>
      <protection/>
    </xf>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0" borderId="0">
      <alignment/>
      <protection/>
    </xf>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43" fontId="3" fillId="0" borderId="0" applyFont="0" applyFill="0" applyBorder="0" applyAlignment="0" applyProtection="0"/>
    <xf numFmtId="0" fontId="3" fillId="0" borderId="0">
      <alignment/>
      <protection/>
    </xf>
    <xf numFmtId="0" fontId="53" fillId="9" borderId="0" applyNumberFormat="0" applyBorder="0" applyAlignment="0" applyProtection="0"/>
    <xf numFmtId="0" fontId="56" fillId="0" borderId="4" applyNumberFormat="0" applyFill="0" applyAlignment="0" applyProtection="0"/>
    <xf numFmtId="0" fontId="53"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3" fillId="0" borderId="0" applyProtection="0">
      <alignment/>
    </xf>
    <xf numFmtId="0" fontId="24"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3" fillId="0" borderId="0">
      <alignment/>
      <protection/>
    </xf>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23" fillId="0" borderId="0">
      <alignment/>
      <protection/>
    </xf>
    <xf numFmtId="0" fontId="0" fillId="31" borderId="0" applyNumberFormat="0" applyBorder="0" applyAlignment="0" applyProtection="0"/>
    <xf numFmtId="0" fontId="24" fillId="0" borderId="0">
      <alignment vertical="center"/>
      <protection/>
    </xf>
    <xf numFmtId="0" fontId="53" fillId="3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24" fillId="0" borderId="0" applyProtection="0">
      <alignment vertical="center"/>
    </xf>
    <xf numFmtId="0" fontId="3" fillId="0" borderId="0">
      <alignment/>
      <protection/>
    </xf>
    <xf numFmtId="0" fontId="3" fillId="0" borderId="0" applyProtection="0">
      <alignment/>
    </xf>
    <xf numFmtId="0" fontId="3" fillId="0" borderId="0" applyProtection="0">
      <alignment/>
    </xf>
    <xf numFmtId="0" fontId="23" fillId="0" borderId="0" applyProtection="0">
      <alignment/>
    </xf>
    <xf numFmtId="0" fontId="3" fillId="0" borderId="0">
      <alignment vertical="center"/>
      <protection/>
    </xf>
    <xf numFmtId="0" fontId="3" fillId="0" borderId="0">
      <alignment vertical="center"/>
      <protection/>
    </xf>
  </cellStyleXfs>
  <cellXfs count="270">
    <xf numFmtId="0" fontId="0" fillId="0" borderId="0" xfId="0" applyFont="1" applyAlignment="1">
      <alignment vertical="center"/>
    </xf>
    <xf numFmtId="0" fontId="69"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xf>
    <xf numFmtId="0" fontId="4" fillId="0" borderId="0" xfId="81" applyFont="1" applyFill="1" applyAlignment="1">
      <alignment horizontal="center" vertical="center" wrapText="1"/>
      <protection/>
    </xf>
    <xf numFmtId="0" fontId="70" fillId="0" borderId="0" xfId="81" applyFont="1" applyFill="1" applyBorder="1" applyAlignment="1">
      <alignment horizontal="left" vertical="center"/>
      <protection/>
    </xf>
    <xf numFmtId="0" fontId="3" fillId="0" borderId="0" xfId="81" applyFill="1" applyBorder="1" applyAlignment="1">
      <alignment vertical="center"/>
      <protection/>
    </xf>
    <xf numFmtId="0" fontId="5" fillId="0" borderId="9" xfId="81" applyFont="1" applyFill="1" applyBorder="1" applyAlignment="1">
      <alignment horizontal="center" vertical="center" wrapText="1"/>
      <protection/>
    </xf>
    <xf numFmtId="0" fontId="6" fillId="0" borderId="9" xfId="81" applyFont="1" applyFill="1" applyBorder="1" applyAlignment="1">
      <alignment horizontal="center" vertical="center" wrapText="1"/>
      <protection/>
    </xf>
    <xf numFmtId="0" fontId="71" fillId="0" borderId="9" xfId="0" applyFont="1" applyFill="1" applyBorder="1" applyAlignment="1">
      <alignment horizontal="center" vertical="center" wrapText="1"/>
    </xf>
    <xf numFmtId="0" fontId="5" fillId="0" borderId="9" xfId="81" applyFont="1" applyFill="1" applyBorder="1" applyAlignment="1">
      <alignment horizontal="left" vertical="center" wrapText="1"/>
      <protection/>
    </xf>
    <xf numFmtId="176" fontId="8" fillId="0" borderId="9" xfId="81" applyNumberFormat="1" applyFont="1" applyFill="1" applyBorder="1" applyAlignment="1">
      <alignment horizontal="center" vertical="center"/>
      <protection/>
    </xf>
    <xf numFmtId="176" fontId="8" fillId="0" borderId="9" xfId="81" applyNumberFormat="1" applyFont="1" applyFill="1" applyBorder="1" applyAlignment="1">
      <alignment horizontal="center" vertical="center" wrapText="1"/>
      <protection/>
    </xf>
    <xf numFmtId="176" fontId="9" fillId="0" borderId="9" xfId="81" applyNumberFormat="1" applyFont="1" applyFill="1" applyBorder="1" applyAlignment="1">
      <alignment horizontal="center" vertical="center" wrapText="1"/>
      <protection/>
    </xf>
    <xf numFmtId="0" fontId="1" fillId="0" borderId="9" xfId="81" applyFont="1" applyFill="1" applyBorder="1" applyAlignment="1">
      <alignment horizontal="left" vertical="center" indent="1"/>
      <protection/>
    </xf>
    <xf numFmtId="0" fontId="1" fillId="0" borderId="9" xfId="81" applyFont="1" applyFill="1" applyBorder="1" applyAlignment="1">
      <alignment horizontal="left" vertical="center" indent="2"/>
      <protection/>
    </xf>
    <xf numFmtId="0" fontId="1" fillId="0" borderId="9" xfId="81" applyFont="1" applyFill="1" applyBorder="1" applyAlignment="1">
      <alignment horizontal="left" vertical="center" wrapText="1" indent="1"/>
      <protection/>
    </xf>
    <xf numFmtId="0" fontId="72" fillId="0" borderId="9" xfId="82" applyFont="1" applyFill="1" applyBorder="1" applyAlignment="1">
      <alignment horizontal="left" vertical="top"/>
      <protection/>
    </xf>
    <xf numFmtId="0" fontId="10" fillId="0" borderId="9" xfId="82" applyFont="1" applyFill="1" applyBorder="1" applyAlignment="1">
      <alignment horizontal="left" vertical="top"/>
      <protection/>
    </xf>
    <xf numFmtId="0" fontId="5" fillId="0" borderId="9" xfId="81" applyFont="1" applyFill="1" applyBorder="1" applyAlignment="1">
      <alignment horizontal="center" vertical="center"/>
      <protection/>
    </xf>
    <xf numFmtId="0" fontId="8" fillId="0" borderId="9" xfId="81" applyFont="1" applyFill="1" applyBorder="1" applyAlignment="1">
      <alignment horizontal="center" vertical="center" wrapText="1"/>
      <protection/>
    </xf>
    <xf numFmtId="0" fontId="3" fillId="0" borderId="9" xfId="81" applyFill="1" applyBorder="1" applyAlignment="1">
      <alignment vertical="center"/>
      <protection/>
    </xf>
    <xf numFmtId="0" fontId="0" fillId="0" borderId="9" xfId="0" applyFill="1" applyBorder="1" applyAlignment="1">
      <alignment vertical="center"/>
    </xf>
    <xf numFmtId="0" fontId="1" fillId="0" borderId="9" xfId="81" applyFont="1" applyFill="1" applyBorder="1" applyAlignment="1">
      <alignment vertical="center"/>
      <protection/>
    </xf>
    <xf numFmtId="176" fontId="11" fillId="0" borderId="9" xfId="81" applyNumberFormat="1" applyFont="1" applyFill="1" applyBorder="1" applyAlignment="1">
      <alignment vertical="center" wrapText="1"/>
      <protection/>
    </xf>
    <xf numFmtId="0" fontId="12" fillId="0" borderId="9" xfId="81" applyFont="1" applyFill="1" applyBorder="1" applyAlignment="1">
      <alignment horizontal="center" vertical="center"/>
      <protection/>
    </xf>
    <xf numFmtId="0" fontId="13" fillId="0" borderId="9" xfId="81" applyFont="1" applyFill="1" applyBorder="1" applyAlignment="1">
      <alignment horizontal="center" vertical="center"/>
      <protection/>
    </xf>
    <xf numFmtId="0" fontId="0" fillId="33" borderId="0" xfId="0" applyFill="1" applyAlignment="1">
      <alignment vertical="center"/>
    </xf>
    <xf numFmtId="176" fontId="69" fillId="0" borderId="0" xfId="0" applyNumberFormat="1" applyFont="1" applyFill="1" applyBorder="1" applyAlignment="1">
      <alignment vertical="center"/>
    </xf>
    <xf numFmtId="176" fontId="3" fillId="0" borderId="0" xfId="0" applyNumberFormat="1" applyFont="1" applyFill="1" applyBorder="1" applyAlignment="1">
      <alignment/>
    </xf>
    <xf numFmtId="176" fontId="4" fillId="0" borderId="0" xfId="82" applyNumberFormat="1" applyFont="1" applyFill="1" applyAlignment="1">
      <alignment horizontal="center" vertical="center" wrapText="1"/>
      <protection/>
    </xf>
    <xf numFmtId="176" fontId="70" fillId="0" borderId="0" xfId="81" applyNumberFormat="1" applyFont="1" applyFill="1" applyBorder="1" applyAlignment="1">
      <alignment horizontal="left" vertical="center"/>
      <protection/>
    </xf>
    <xf numFmtId="176" fontId="70" fillId="0" borderId="0" xfId="81" applyNumberFormat="1" applyFont="1" applyFill="1" applyAlignment="1">
      <alignment horizontal="left" vertical="center"/>
      <protection/>
    </xf>
    <xf numFmtId="176" fontId="7" fillId="0" borderId="9" xfId="82" applyNumberFormat="1" applyFont="1" applyFill="1" applyBorder="1" applyAlignment="1">
      <alignment horizontal="center" vertical="center"/>
      <protection/>
    </xf>
    <xf numFmtId="176" fontId="6" fillId="0" borderId="9" xfId="81" applyNumberFormat="1" applyFont="1" applyFill="1" applyBorder="1" applyAlignment="1">
      <alignment horizontal="center" vertical="center" wrapText="1"/>
      <protection/>
    </xf>
    <xf numFmtId="176" fontId="7" fillId="0" borderId="9" xfId="82" applyNumberFormat="1" applyFont="1" applyFill="1" applyBorder="1" applyAlignment="1">
      <alignment horizontal="left" vertical="center"/>
      <protection/>
    </xf>
    <xf numFmtId="176" fontId="14" fillId="0" borderId="9" xfId="82" applyNumberFormat="1" applyFont="1" applyFill="1" applyBorder="1" applyAlignment="1">
      <alignment vertical="center"/>
      <protection/>
    </xf>
    <xf numFmtId="176" fontId="8" fillId="0" borderId="9" xfId="82" applyNumberFormat="1" applyFont="1" applyFill="1" applyBorder="1" applyAlignment="1">
      <alignment horizontal="center" vertical="center"/>
      <protection/>
    </xf>
    <xf numFmtId="176" fontId="15" fillId="33" borderId="9" xfId="82" applyNumberFormat="1" applyFont="1" applyFill="1" applyBorder="1" applyAlignment="1">
      <alignment horizontal="left" vertical="center" wrapText="1"/>
      <protection/>
    </xf>
    <xf numFmtId="176" fontId="8" fillId="33" borderId="9" xfId="82" applyNumberFormat="1" applyFont="1" applyFill="1" applyBorder="1" applyAlignment="1">
      <alignment horizontal="center" vertical="center"/>
      <protection/>
    </xf>
    <xf numFmtId="176" fontId="8" fillId="33" borderId="9" xfId="81" applyNumberFormat="1" applyFont="1" applyFill="1" applyBorder="1" applyAlignment="1">
      <alignment horizontal="center" vertical="center" wrapText="1"/>
      <protection/>
    </xf>
    <xf numFmtId="176" fontId="15" fillId="0" borderId="9" xfId="82" applyNumberFormat="1" applyFont="1" applyFill="1" applyBorder="1" applyAlignment="1">
      <alignment horizontal="left" vertical="center" wrapText="1"/>
      <protection/>
    </xf>
    <xf numFmtId="176" fontId="16" fillId="0" borderId="9" xfId="82" applyNumberFormat="1" applyFont="1" applyFill="1" applyBorder="1" applyAlignment="1">
      <alignment horizontal="left" vertical="center" wrapText="1"/>
      <protection/>
    </xf>
    <xf numFmtId="176" fontId="16" fillId="0" borderId="9" xfId="82" applyNumberFormat="1" applyFont="1" applyFill="1" applyBorder="1" applyAlignment="1">
      <alignment vertical="center" wrapText="1"/>
      <protection/>
    </xf>
    <xf numFmtId="176" fontId="14" fillId="0" borderId="9" xfId="82" applyNumberFormat="1" applyFont="1" applyFill="1" applyBorder="1" applyAlignment="1" applyProtection="1">
      <alignment vertical="center" wrapText="1"/>
      <protection locked="0"/>
    </xf>
    <xf numFmtId="176" fontId="8" fillId="0" borderId="9" xfId="82" applyNumberFormat="1" applyFont="1" applyFill="1" applyBorder="1" applyAlignment="1">
      <alignment horizontal="center" vertical="center" wrapText="1"/>
      <protection/>
    </xf>
    <xf numFmtId="176" fontId="17" fillId="0" borderId="9" xfId="82" applyNumberFormat="1" applyFont="1" applyFill="1" applyBorder="1" applyAlignment="1">
      <alignment vertical="center"/>
      <protection/>
    </xf>
    <xf numFmtId="176" fontId="16" fillId="0" borderId="9" xfId="82" applyNumberFormat="1" applyFont="1" applyFill="1" applyBorder="1" applyAlignment="1">
      <alignment vertical="center"/>
      <protection/>
    </xf>
    <xf numFmtId="176" fontId="18" fillId="0" borderId="9" xfId="81" applyNumberFormat="1" applyFont="1" applyFill="1" applyBorder="1" applyAlignment="1">
      <alignment horizontal="center" vertical="center"/>
      <protection/>
    </xf>
    <xf numFmtId="176" fontId="3" fillId="0" borderId="9" xfId="82" applyNumberFormat="1" applyFont="1" applyFill="1" applyBorder="1" applyAlignment="1">
      <alignment vertical="center"/>
      <protection/>
    </xf>
    <xf numFmtId="176" fontId="3" fillId="33" borderId="9" xfId="82" applyNumberFormat="1" applyFont="1" applyFill="1" applyBorder="1" applyAlignment="1">
      <alignment vertical="center"/>
      <protection/>
    </xf>
    <xf numFmtId="177" fontId="1" fillId="0" borderId="9" xfId="82" applyNumberFormat="1" applyFont="1" applyFill="1" applyBorder="1" applyAlignment="1">
      <alignment vertical="center" wrapText="1"/>
      <protection/>
    </xf>
    <xf numFmtId="176" fontId="16" fillId="33" borderId="9" xfId="82" applyNumberFormat="1" applyFont="1" applyFill="1" applyBorder="1" applyAlignment="1">
      <alignment vertical="center"/>
      <protection/>
    </xf>
    <xf numFmtId="176" fontId="8" fillId="0" borderId="9" xfId="82" applyNumberFormat="1" applyFont="1" applyFill="1" applyBorder="1" applyAlignment="1">
      <alignment horizontal="center" vertical="center"/>
      <protection/>
    </xf>
    <xf numFmtId="176" fontId="72" fillId="0" borderId="9" xfId="82" applyNumberFormat="1" applyFont="1" applyFill="1" applyBorder="1" applyAlignment="1">
      <alignment horizontal="left" vertical="top"/>
      <protection/>
    </xf>
    <xf numFmtId="176" fontId="10" fillId="0" borderId="9" xfId="82" applyNumberFormat="1" applyFont="1" applyFill="1" applyBorder="1" applyAlignment="1">
      <alignment horizontal="left" vertical="top"/>
      <protection/>
    </xf>
    <xf numFmtId="0" fontId="0" fillId="0" borderId="0" xfId="0" applyFill="1" applyBorder="1" applyAlignment="1">
      <alignment horizontal="center" vertical="center"/>
    </xf>
    <xf numFmtId="0" fontId="73" fillId="0" borderId="0" xfId="0" applyFont="1" applyFill="1" applyBorder="1" applyAlignment="1">
      <alignment horizontal="center" vertical="center"/>
    </xf>
    <xf numFmtId="0" fontId="66" fillId="0" borderId="10" xfId="0" applyFont="1" applyFill="1" applyBorder="1" applyAlignment="1">
      <alignment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1" xfId="0" applyFill="1" applyBorder="1" applyAlignment="1">
      <alignment horizontal="left" vertical="center" wrapText="1"/>
    </xf>
    <xf numFmtId="0" fontId="0" fillId="0" borderId="13" xfId="0" applyFill="1" applyBorder="1" applyAlignment="1">
      <alignment horizontal="left" vertical="center"/>
    </xf>
    <xf numFmtId="0" fontId="0" fillId="0" borderId="12" xfId="0" applyFill="1" applyBorder="1" applyAlignment="1">
      <alignment horizontal="left"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xf>
    <xf numFmtId="0" fontId="0" fillId="0" borderId="16" xfId="0" applyFill="1" applyBorder="1" applyAlignment="1">
      <alignment horizontal="left" vertical="center"/>
    </xf>
    <xf numFmtId="0" fontId="0" fillId="0" borderId="9" xfId="0" applyFill="1" applyBorder="1" applyAlignment="1">
      <alignment horizontal="left" vertical="center"/>
    </xf>
    <xf numFmtId="0" fontId="0" fillId="0" borderId="9" xfId="0" applyFill="1" applyBorder="1" applyAlignment="1">
      <alignment horizontal="left" vertical="center" wrapText="1"/>
    </xf>
    <xf numFmtId="0" fontId="75" fillId="0" borderId="0" xfId="0" applyFont="1" applyFill="1" applyBorder="1" applyAlignment="1">
      <alignment horizontal="center" vertical="center"/>
    </xf>
    <xf numFmtId="0" fontId="0" fillId="0" borderId="9" xfId="0" applyFill="1" applyBorder="1" applyAlignment="1">
      <alignment vertical="center" wrapText="1"/>
    </xf>
    <xf numFmtId="0" fontId="0" fillId="0" borderId="9" xfId="0" applyFill="1" applyBorder="1" applyAlignment="1">
      <alignment horizontal="center" vertical="center" wrapText="1"/>
    </xf>
    <xf numFmtId="0" fontId="23" fillId="0" borderId="17" xfId="0" applyFont="1" applyFill="1" applyBorder="1" applyAlignment="1">
      <alignment horizontal="left" vertical="center" wrapText="1"/>
    </xf>
    <xf numFmtId="14" fontId="23" fillId="0" borderId="17" xfId="0" applyNumberFormat="1" applyFont="1" applyFill="1" applyBorder="1" applyAlignment="1">
      <alignment horizontal="left" vertical="center" wrapText="1"/>
    </xf>
    <xf numFmtId="0" fontId="16" fillId="33" borderId="17" xfId="0" applyFont="1" applyFill="1" applyBorder="1" applyAlignment="1">
      <alignment horizontal="left" vertical="center" wrapText="1"/>
    </xf>
    <xf numFmtId="178" fontId="23" fillId="0" borderId="17" xfId="0" applyNumberFormat="1" applyFont="1" applyFill="1" applyBorder="1" applyAlignment="1">
      <alignment horizontal="right" vertical="center" wrapText="1"/>
    </xf>
    <xf numFmtId="0" fontId="16" fillId="0" borderId="17" xfId="0" applyFont="1" applyFill="1" applyBorder="1" applyAlignment="1">
      <alignment horizontal="left" vertical="center" wrapText="1"/>
    </xf>
    <xf numFmtId="0" fontId="23" fillId="0" borderId="17" xfId="0" applyFont="1" applyFill="1" applyBorder="1" applyAlignment="1">
      <alignment horizontal="left" vertical="center" wrapText="1"/>
    </xf>
    <xf numFmtId="178" fontId="23" fillId="0" borderId="17" xfId="0" applyNumberFormat="1" applyFont="1" applyFill="1" applyBorder="1" applyAlignment="1">
      <alignment horizontal="right" vertical="center" wrapText="1"/>
    </xf>
    <xf numFmtId="0" fontId="23" fillId="0" borderId="17" xfId="0" applyFont="1" applyFill="1" applyBorder="1" applyAlignment="1">
      <alignment horizontal="left" vertical="center" wrapText="1"/>
    </xf>
    <xf numFmtId="178" fontId="23" fillId="0" borderId="17" xfId="0" applyNumberFormat="1" applyFont="1" applyFill="1" applyBorder="1" applyAlignment="1">
      <alignment horizontal="right" vertical="center" wrapText="1"/>
    </xf>
    <xf numFmtId="0" fontId="0" fillId="0" borderId="0" xfId="0" applyFill="1" applyBorder="1" applyAlignment="1">
      <alignment horizontal="right" vertical="center"/>
    </xf>
    <xf numFmtId="179" fontId="23" fillId="0" borderId="17" xfId="0" applyNumberFormat="1" applyFont="1" applyFill="1" applyBorder="1" applyAlignment="1">
      <alignment horizontal="right" vertical="center" wrapText="1"/>
    </xf>
    <xf numFmtId="0" fontId="23" fillId="33" borderId="17" xfId="0"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7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9" xfId="0" applyFont="1" applyBorder="1" applyAlignment="1">
      <alignment horizontal="center" vertical="center" wrapText="1"/>
    </xf>
    <xf numFmtId="0" fontId="20" fillId="0" borderId="9" xfId="76" applyNumberFormat="1"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33" borderId="9" xfId="78" applyFont="1" applyFill="1" applyBorder="1" applyAlignment="1" applyProtection="1">
      <alignment horizontal="center" vertical="center" wrapText="1"/>
      <protection/>
    </xf>
    <xf numFmtId="178" fontId="77" fillId="33" borderId="9" xfId="78" applyNumberFormat="1" applyFont="1" applyFill="1" applyBorder="1" applyAlignment="1" applyProtection="1">
      <alignment horizontal="center" vertical="center" wrapText="1"/>
      <protection/>
    </xf>
    <xf numFmtId="0" fontId="77" fillId="0" borderId="9" xfId="78" applyFont="1" applyFill="1" applyBorder="1" applyAlignment="1" applyProtection="1">
      <alignment horizontal="center" vertical="center" wrapText="1"/>
      <protection/>
    </xf>
    <xf numFmtId="0" fontId="77" fillId="0" borderId="9" xfId="0" applyFont="1" applyBorder="1" applyAlignment="1">
      <alignment horizontal="left" vertical="center" wrapText="1"/>
    </xf>
    <xf numFmtId="0" fontId="77" fillId="0" borderId="9" xfId="0" applyFont="1" applyBorder="1" applyAlignment="1">
      <alignment vertical="center" wrapText="1"/>
    </xf>
    <xf numFmtId="0" fontId="77" fillId="0" borderId="9"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0" fillId="0" borderId="0" xfId="0" applyAlignment="1">
      <alignment horizontal="left" vertical="center" wrapText="1"/>
    </xf>
    <xf numFmtId="0" fontId="74" fillId="0" borderId="13" xfId="0" applyFont="1" applyBorder="1" applyAlignment="1">
      <alignment horizontal="center" vertical="center" wrapText="1"/>
    </xf>
    <xf numFmtId="0" fontId="74"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20" fillId="0" borderId="0" xfId="76" applyNumberFormat="1" applyFont="1" applyFill="1" applyBorder="1" applyAlignment="1">
      <alignment horizontal="center" vertical="center"/>
    </xf>
    <xf numFmtId="0" fontId="24" fillId="0" borderId="0" xfId="76" applyNumberFormat="1" applyFont="1" applyFill="1" applyBorder="1" applyAlignment="1">
      <alignment vertical="center"/>
    </xf>
    <xf numFmtId="0" fontId="24" fillId="0" borderId="0" xfId="76" applyNumberFormat="1" applyFont="1" applyFill="1" applyBorder="1" applyAlignment="1">
      <alignment vertical="center" wrapText="1"/>
    </xf>
    <xf numFmtId="0" fontId="24" fillId="0" borderId="0" xfId="76" applyNumberFormat="1" applyFont="1" applyFill="1" applyBorder="1" applyAlignment="1">
      <alignment horizontal="center" vertical="center"/>
    </xf>
    <xf numFmtId="0" fontId="24" fillId="0" borderId="0" xfId="76" applyNumberFormat="1" applyFont="1" applyFill="1" applyBorder="1" applyAlignment="1">
      <alignment horizontal="left" vertical="center" wrapText="1"/>
    </xf>
    <xf numFmtId="0" fontId="24" fillId="0" borderId="0" xfId="76" applyNumberFormat="1" applyFont="1" applyFill="1" applyBorder="1" applyAlignment="1">
      <alignment horizontal="left" vertical="center"/>
    </xf>
    <xf numFmtId="0" fontId="25" fillId="0" borderId="0" xfId="76" applyNumberFormat="1" applyFont="1" applyFill="1" applyBorder="1" applyAlignment="1">
      <alignment horizontal="center" vertical="center"/>
    </xf>
    <xf numFmtId="0" fontId="66" fillId="0" borderId="18" xfId="76" applyNumberFormat="1" applyFont="1" applyFill="1" applyBorder="1" applyAlignment="1">
      <alignment horizontal="center" vertical="center" wrapText="1"/>
    </xf>
    <xf numFmtId="0" fontId="66" fillId="0" borderId="19" xfId="76" applyNumberFormat="1" applyFont="1" applyFill="1" applyBorder="1" applyAlignment="1">
      <alignment horizontal="center" vertical="center" wrapText="1"/>
    </xf>
    <xf numFmtId="0" fontId="66" fillId="0" borderId="20" xfId="76" applyNumberFormat="1" applyFont="1" applyFill="1" applyBorder="1" applyAlignment="1">
      <alignment horizontal="center" vertical="center" wrapText="1"/>
    </xf>
    <xf numFmtId="0" fontId="20" fillId="0" borderId="9" xfId="76" applyNumberFormat="1" applyFont="1" applyFill="1" applyBorder="1" applyAlignment="1">
      <alignment horizontal="center" vertical="center"/>
    </xf>
    <xf numFmtId="0" fontId="20" fillId="0" borderId="18" xfId="76" applyNumberFormat="1" applyFont="1" applyFill="1" applyBorder="1" applyAlignment="1">
      <alignment horizontal="center" vertical="center" wrapText="1"/>
    </xf>
    <xf numFmtId="0" fontId="20" fillId="0" borderId="20" xfId="76" applyNumberFormat="1" applyFont="1" applyFill="1" applyBorder="1" applyAlignment="1">
      <alignment horizontal="center" vertical="center"/>
    </xf>
    <xf numFmtId="0" fontId="14" fillId="0" borderId="9" xfId="76" applyNumberFormat="1" applyFont="1" applyFill="1" applyBorder="1" applyAlignment="1">
      <alignment horizontal="center" vertical="center"/>
    </xf>
    <xf numFmtId="0" fontId="15" fillId="0" borderId="9" xfId="0" applyFont="1" applyFill="1" applyBorder="1" applyAlignment="1">
      <alignment vertical="center" wrapText="1"/>
    </xf>
    <xf numFmtId="0" fontId="15" fillId="34" borderId="9" xfId="76" applyNumberFormat="1" applyFont="1" applyFill="1" applyBorder="1" applyAlignment="1">
      <alignment horizontal="center" vertical="center" wrapText="1"/>
    </xf>
    <xf numFmtId="0" fontId="15" fillId="0" borderId="9" xfId="76" applyNumberFormat="1" applyFont="1" applyFill="1" applyBorder="1" applyAlignment="1">
      <alignment vertical="center" wrapText="1"/>
    </xf>
    <xf numFmtId="0" fontId="77" fillId="0" borderId="9" xfId="0" applyFont="1" applyFill="1" applyBorder="1" applyAlignment="1">
      <alignment vertical="center" wrapText="1"/>
    </xf>
    <xf numFmtId="0" fontId="15" fillId="33" borderId="9" xfId="76" applyNumberFormat="1" applyFont="1" applyFill="1" applyBorder="1" applyAlignment="1">
      <alignment vertical="center" wrapText="1"/>
    </xf>
    <xf numFmtId="0" fontId="15" fillId="0" borderId="18" xfId="0" applyFont="1" applyFill="1" applyBorder="1" applyAlignment="1">
      <alignment vertical="center" wrapText="1"/>
    </xf>
    <xf numFmtId="180" fontId="0" fillId="0" borderId="20" xfId="22" applyNumberFormat="1" applyFont="1" applyBorder="1" applyAlignment="1">
      <alignment vertical="center"/>
    </xf>
    <xf numFmtId="0" fontId="24" fillId="34" borderId="9" xfId="76" applyNumberFormat="1" applyFont="1" applyFill="1" applyBorder="1" applyAlignment="1">
      <alignment horizontal="center" vertical="center" wrapText="1"/>
    </xf>
    <xf numFmtId="0" fontId="24" fillId="0" borderId="9" xfId="76" applyNumberFormat="1" applyFont="1" applyFill="1" applyBorder="1" applyAlignment="1">
      <alignment vertical="center" wrapText="1"/>
    </xf>
    <xf numFmtId="0" fontId="0" fillId="0" borderId="9" xfId="0" applyFont="1" applyBorder="1" applyAlignment="1">
      <alignment vertical="center" wrapText="1"/>
    </xf>
    <xf numFmtId="0" fontId="24" fillId="0" borderId="9" xfId="76" applyNumberFormat="1" applyFont="1" applyFill="1" applyBorder="1" applyAlignment="1">
      <alignment vertical="center"/>
    </xf>
    <xf numFmtId="0" fontId="24" fillId="0" borderId="18" xfId="76" applyNumberFormat="1" applyFont="1" applyFill="1" applyBorder="1" applyAlignment="1">
      <alignment horizontal="center" vertical="center" wrapText="1"/>
    </xf>
    <xf numFmtId="0" fontId="24" fillId="0" borderId="9" xfId="76" applyNumberFormat="1" applyFont="1" applyFill="1" applyBorder="1" applyAlignment="1">
      <alignment horizontal="center" vertical="center" wrapText="1"/>
    </xf>
    <xf numFmtId="180" fontId="24" fillId="0" borderId="20" xfId="22" applyNumberFormat="1" applyFont="1" applyFill="1" applyBorder="1" applyAlignment="1">
      <alignment horizontal="right" vertical="center"/>
    </xf>
    <xf numFmtId="0" fontId="24" fillId="0" borderId="9" xfId="76" applyNumberFormat="1" applyFont="1" applyFill="1" applyBorder="1" applyAlignment="1">
      <alignment horizontal="right" vertical="center"/>
    </xf>
    <xf numFmtId="0" fontId="24" fillId="0" borderId="9" xfId="76" applyNumberFormat="1" applyFont="1" applyFill="1" applyBorder="1" applyAlignment="1">
      <alignment horizontal="right" vertical="center" wrapText="1"/>
    </xf>
    <xf numFmtId="0" fontId="24" fillId="0" borderId="0" xfId="76" applyNumberFormat="1" applyFont="1" applyFill="1" applyBorder="1" applyAlignment="1">
      <alignment horizontal="right" vertical="center" wrapText="1"/>
    </xf>
    <xf numFmtId="0" fontId="20" fillId="0" borderId="13" xfId="76" applyNumberFormat="1" applyFont="1" applyFill="1" applyBorder="1" applyAlignment="1">
      <alignment horizontal="center" vertical="center" wrapText="1"/>
    </xf>
    <xf numFmtId="0" fontId="20" fillId="0" borderId="21" xfId="76" applyNumberFormat="1" applyFont="1" applyFill="1" applyBorder="1" applyAlignment="1">
      <alignment horizontal="center" vertical="center" wrapText="1"/>
    </xf>
    <xf numFmtId="0" fontId="15" fillId="0" borderId="9" xfId="76" applyNumberFormat="1" applyFont="1" applyFill="1" applyBorder="1" applyAlignment="1">
      <alignment horizontal="left" vertical="center" wrapText="1"/>
    </xf>
    <xf numFmtId="0" fontId="24" fillId="0" borderId="9" xfId="76" applyNumberFormat="1" applyFont="1" applyFill="1" applyBorder="1" applyAlignment="1">
      <alignment horizontal="left" vertical="center" wrapText="1"/>
    </xf>
    <xf numFmtId="0" fontId="3" fillId="0" borderId="0" xfId="0" applyFont="1" applyFill="1" applyAlignment="1">
      <alignment/>
    </xf>
    <xf numFmtId="0" fontId="78" fillId="0" borderId="0" xfId="0" applyFont="1" applyFill="1" applyAlignment="1">
      <alignment/>
    </xf>
    <xf numFmtId="0" fontId="79" fillId="0" borderId="0" xfId="0" applyFont="1" applyFill="1" applyAlignment="1">
      <alignment horizontal="center" vertical="center"/>
    </xf>
    <xf numFmtId="0" fontId="27" fillId="0" borderId="0" xfId="0" applyFont="1" applyFill="1" applyAlignment="1">
      <alignment horizontal="center" vertical="center"/>
    </xf>
    <xf numFmtId="0" fontId="3" fillId="0" borderId="0" xfId="0" applyFont="1" applyFill="1" applyAlignment="1">
      <alignment horizontal="right"/>
    </xf>
    <xf numFmtId="0" fontId="1" fillId="34" borderId="0" xfId="76" applyNumberFormat="1" applyFont="1" applyFill="1" applyBorder="1" applyAlignment="1" applyProtection="1">
      <alignment horizontal="right" vertical="center"/>
      <protection/>
    </xf>
    <xf numFmtId="0" fontId="28" fillId="34" borderId="9" xfId="76"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28" fillId="34" borderId="9" xfId="76" applyNumberFormat="1" applyFont="1" applyFill="1" applyBorder="1" applyAlignment="1" applyProtection="1">
      <alignment horizontal="center" vertical="center" wrapText="1"/>
      <protection/>
    </xf>
    <xf numFmtId="0" fontId="28" fillId="0" borderId="9" xfId="0" applyFont="1" applyFill="1" applyBorder="1" applyAlignment="1">
      <alignment horizontal="center" vertical="center" wrapText="1"/>
    </xf>
    <xf numFmtId="0" fontId="1" fillId="34" borderId="9" xfId="76" applyNumberFormat="1" applyFont="1" applyFill="1" applyBorder="1" applyAlignment="1" applyProtection="1">
      <alignment horizontal="left" vertical="center"/>
      <protection/>
    </xf>
    <xf numFmtId="3" fontId="1" fillId="34" borderId="9" xfId="76" applyNumberFormat="1" applyFont="1" applyFill="1" applyBorder="1" applyAlignment="1" applyProtection="1">
      <alignment horizontal="right" vertical="center"/>
      <protection/>
    </xf>
    <xf numFmtId="0" fontId="1" fillId="34" borderId="9" xfId="76" applyNumberFormat="1" applyFont="1" applyFill="1" applyBorder="1" applyAlignment="1" applyProtection="1">
      <alignment horizontal="left" vertical="center" wrapText="1"/>
      <protection/>
    </xf>
    <xf numFmtId="0" fontId="3" fillId="0" borderId="9" xfId="69" applyFont="1" applyFill="1" applyBorder="1" applyAlignment="1">
      <alignment horizontal="left" vertical="center" wrapText="1" shrinkToFit="1"/>
      <protection/>
    </xf>
    <xf numFmtId="0" fontId="16" fillId="34" borderId="22" xfId="54" applyNumberFormat="1" applyFont="1" applyFill="1" applyBorder="1" applyAlignment="1">
      <alignment horizontal="left" vertical="center"/>
    </xf>
    <xf numFmtId="0" fontId="3" fillId="34" borderId="9" xfId="76" applyNumberFormat="1" applyFont="1" applyFill="1" applyBorder="1" applyAlignment="1" applyProtection="1">
      <alignment horizontal="left" vertical="center"/>
      <protection/>
    </xf>
    <xf numFmtId="0" fontId="18" fillId="34" borderId="9" xfId="76" applyNumberFormat="1" applyFont="1" applyFill="1" applyBorder="1" applyAlignment="1" applyProtection="1">
      <alignment horizontal="center" vertical="center"/>
      <protection/>
    </xf>
    <xf numFmtId="0" fontId="18" fillId="34" borderId="9" xfId="76" applyNumberFormat="1" applyFont="1" applyFill="1" applyBorder="1" applyAlignment="1" applyProtection="1">
      <alignment horizontal="left" vertical="center"/>
      <protection/>
    </xf>
    <xf numFmtId="0" fontId="78" fillId="0" borderId="0" xfId="0" applyFont="1" applyFill="1" applyAlignment="1">
      <alignment vertical="center"/>
    </xf>
    <xf numFmtId="0" fontId="28" fillId="0" borderId="0" xfId="0" applyFont="1" applyFill="1" applyAlignment="1">
      <alignment/>
    </xf>
    <xf numFmtId="0" fontId="1" fillId="0" borderId="0" xfId="0" applyFont="1" applyFill="1" applyAlignment="1">
      <alignment horizontal="right"/>
    </xf>
    <xf numFmtId="0" fontId="3" fillId="0" borderId="9" xfId="0" applyFont="1" applyFill="1" applyBorder="1" applyAlignment="1">
      <alignment horizontal="center" vertical="center" wrapText="1"/>
    </xf>
    <xf numFmtId="0" fontId="28" fillId="34" borderId="23" xfId="76" applyNumberFormat="1" applyFont="1" applyFill="1" applyBorder="1" applyAlignment="1" applyProtection="1">
      <alignment horizontal="center" vertical="center"/>
      <protection/>
    </xf>
    <xf numFmtId="177" fontId="28" fillId="34" borderId="23" xfId="76" applyNumberFormat="1" applyFont="1" applyFill="1" applyBorder="1" applyAlignment="1" applyProtection="1">
      <alignment horizontal="center" vertical="center" wrapText="1"/>
      <protection/>
    </xf>
    <xf numFmtId="0" fontId="28" fillId="0" borderId="23" xfId="0" applyFont="1" applyFill="1" applyBorder="1" applyAlignment="1">
      <alignment horizontal="center" vertical="center" wrapText="1"/>
    </xf>
    <xf numFmtId="0" fontId="1" fillId="34" borderId="23" xfId="76" applyNumberFormat="1" applyFont="1" applyFill="1" applyBorder="1" applyAlignment="1" applyProtection="1">
      <alignment horizontal="left" vertical="center"/>
      <protection/>
    </xf>
    <xf numFmtId="3" fontId="1" fillId="34" borderId="22" xfId="76" applyNumberFormat="1" applyFont="1" applyFill="1" applyBorder="1" applyAlignment="1" applyProtection="1">
      <alignment horizontal="right" vertical="center"/>
      <protection/>
    </xf>
    <xf numFmtId="4" fontId="1" fillId="34" borderId="22" xfId="76" applyNumberFormat="1" applyFont="1" applyFill="1" applyBorder="1" applyAlignment="1" applyProtection="1">
      <alignment horizontal="right" vertical="center"/>
      <protection/>
    </xf>
    <xf numFmtId="0" fontId="3" fillId="34" borderId="23" xfId="76" applyNumberFormat="1" applyFont="1" applyFill="1" applyBorder="1" applyAlignment="1" applyProtection="1">
      <alignment horizontal="left" vertical="center"/>
      <protection/>
    </xf>
    <xf numFmtId="3" fontId="1" fillId="34" borderId="22" xfId="76" applyNumberFormat="1" applyFont="1" applyFill="1" applyBorder="1" applyAlignment="1" applyProtection="1">
      <alignment horizontal="left" vertical="center"/>
      <protection/>
    </xf>
    <xf numFmtId="0" fontId="28" fillId="34" borderId="23" xfId="76" applyNumberFormat="1" applyFont="1" applyFill="1" applyBorder="1" applyAlignment="1" applyProtection="1">
      <alignment horizontal="left" vertical="center"/>
      <protection/>
    </xf>
    <xf numFmtId="0" fontId="16" fillId="0" borderId="0" xfId="0" applyFont="1" applyFill="1" applyAlignment="1">
      <alignment/>
    </xf>
    <xf numFmtId="0" fontId="3" fillId="0" borderId="0" xfId="0" applyFont="1" applyFill="1" applyAlignment="1">
      <alignment vertical="center"/>
    </xf>
    <xf numFmtId="0" fontId="1" fillId="0" borderId="0" xfId="0" applyFont="1" applyFill="1" applyAlignment="1">
      <alignment vertical="center"/>
    </xf>
    <xf numFmtId="0" fontId="26" fillId="0" borderId="0" xfId="74" applyFont="1" applyAlignment="1">
      <alignment horizontal="center" vertical="center" wrapText="1"/>
      <protection/>
    </xf>
    <xf numFmtId="0" fontId="3" fillId="0" borderId="0" xfId="0" applyFont="1" applyFill="1" applyBorder="1" applyAlignment="1">
      <alignment/>
    </xf>
    <xf numFmtId="0" fontId="1" fillId="0" borderId="0" xfId="74" applyFont="1" applyAlignment="1">
      <alignment horizontal="right" vertical="center"/>
      <protection/>
    </xf>
    <xf numFmtId="0" fontId="28" fillId="0" borderId="9" xfId="74" applyFont="1" applyBorder="1" applyAlignment="1">
      <alignment horizontal="center" vertical="center"/>
      <protection/>
    </xf>
    <xf numFmtId="0" fontId="28" fillId="0" borderId="13" xfId="0" applyFont="1" applyFill="1" applyBorder="1" applyAlignment="1">
      <alignment horizontal="center" vertical="center" wrapText="1"/>
    </xf>
    <xf numFmtId="0" fontId="28" fillId="0" borderId="13" xfId="74" applyFont="1" applyBorder="1" applyAlignment="1">
      <alignment horizontal="center" vertical="center"/>
      <protection/>
    </xf>
    <xf numFmtId="0" fontId="28"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 fillId="0" borderId="18" xfId="74" applyFont="1" applyBorder="1" applyAlignment="1">
      <alignment vertical="center"/>
      <protection/>
    </xf>
    <xf numFmtId="0" fontId="1" fillId="0" borderId="19" xfId="74" applyFont="1" applyBorder="1" applyAlignment="1">
      <alignment vertical="center"/>
      <protection/>
    </xf>
    <xf numFmtId="178" fontId="3" fillId="0" borderId="9" xfId="74" applyNumberFormat="1" applyFont="1" applyFill="1" applyBorder="1" applyAlignment="1">
      <alignment vertical="center"/>
      <protection/>
    </xf>
    <xf numFmtId="0" fontId="1" fillId="0" borderId="24" xfId="74" applyFont="1" applyBorder="1" applyAlignment="1">
      <alignment vertical="center"/>
      <protection/>
    </xf>
    <xf numFmtId="0" fontId="1" fillId="0" borderId="25" xfId="74" applyFont="1" applyBorder="1" applyAlignment="1">
      <alignment vertical="center"/>
      <protection/>
    </xf>
    <xf numFmtId="178" fontId="3" fillId="0" borderId="13" xfId="74" applyNumberFormat="1" applyFont="1" applyFill="1" applyBorder="1" applyAlignment="1">
      <alignment vertical="center"/>
      <protection/>
    </xf>
    <xf numFmtId="0" fontId="3" fillId="0" borderId="9" xfId="0" applyFont="1" applyFill="1" applyBorder="1" applyAlignment="1">
      <alignment vertical="center"/>
    </xf>
    <xf numFmtId="178" fontId="3" fillId="0" borderId="9" xfId="0" applyNumberFormat="1" applyFont="1" applyFill="1" applyBorder="1" applyAlignment="1">
      <alignment vertical="center"/>
    </xf>
    <xf numFmtId="178" fontId="3" fillId="0" borderId="9" xfId="76" applyNumberFormat="1" applyFont="1" applyFill="1" applyBorder="1" applyAlignment="1" applyProtection="1">
      <alignment vertical="center"/>
      <protection/>
    </xf>
    <xf numFmtId="0" fontId="3" fillId="33" borderId="9" xfId="0" applyFont="1" applyFill="1" applyBorder="1" applyAlignment="1">
      <alignment vertical="center"/>
    </xf>
    <xf numFmtId="0" fontId="3" fillId="33" borderId="18" xfId="0" applyFont="1" applyFill="1" applyBorder="1" applyAlignment="1">
      <alignment vertical="center"/>
    </xf>
    <xf numFmtId="0" fontId="1" fillId="0" borderId="9" xfId="74" applyFont="1" applyBorder="1" applyAlignment="1">
      <alignment vertical="center"/>
      <protection/>
    </xf>
    <xf numFmtId="178" fontId="3" fillId="33" borderId="9" xfId="74" applyNumberFormat="1" applyFont="1" applyFill="1" applyBorder="1" applyAlignment="1">
      <alignment vertical="center"/>
      <protection/>
    </xf>
    <xf numFmtId="0" fontId="3" fillId="0" borderId="9" xfId="0" applyFont="1" applyFill="1" applyBorder="1" applyAlignment="1">
      <alignment vertical="center" wrapText="1"/>
    </xf>
    <xf numFmtId="0" fontId="5" fillId="0" borderId="0" xfId="0" applyFont="1" applyFill="1" applyAlignment="1">
      <alignment vertical="center"/>
    </xf>
    <xf numFmtId="0" fontId="28" fillId="0" borderId="0" xfId="0" applyFont="1" applyFill="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79"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5" fillId="0" borderId="0" xfId="0" applyFont="1" applyFill="1" applyBorder="1" applyAlignment="1">
      <alignment vertical="center"/>
    </xf>
    <xf numFmtId="0" fontId="3" fillId="0" borderId="26" xfId="29" applyFont="1" applyFill="1" applyBorder="1" applyAlignment="1">
      <alignment horizontal="left" vertical="center" shrinkToFit="1"/>
      <protection/>
    </xf>
    <xf numFmtId="3" fontId="1" fillId="0" borderId="9" xfId="0" applyNumberFormat="1" applyFont="1" applyFill="1" applyBorder="1" applyAlignment="1">
      <alignment vertical="center"/>
    </xf>
    <xf numFmtId="0" fontId="3" fillId="0" borderId="23" xfId="0" applyFont="1" applyFill="1" applyBorder="1" applyAlignment="1">
      <alignment horizontal="left" vertical="center" shrinkToFit="1"/>
    </xf>
    <xf numFmtId="176" fontId="3" fillId="0" borderId="9" xfId="0" applyNumberFormat="1" applyFont="1" applyFill="1" applyBorder="1" applyAlignment="1">
      <alignment vertical="center"/>
    </xf>
    <xf numFmtId="181" fontId="16" fillId="0" borderId="9" xfId="22" applyNumberFormat="1" applyFont="1" applyFill="1" applyBorder="1" applyAlignment="1">
      <alignment horizontal="right" vertical="center"/>
    </xf>
    <xf numFmtId="0" fontId="3" fillId="33" borderId="9" xfId="0" applyFont="1" applyFill="1" applyBorder="1" applyAlignment="1">
      <alignment horizontal="left" vertical="center" shrinkToFit="1"/>
    </xf>
    <xf numFmtId="178" fontId="3" fillId="33" borderId="9" xfId="0" applyNumberFormat="1" applyFont="1" applyFill="1" applyBorder="1" applyAlignment="1">
      <alignment vertical="center"/>
    </xf>
    <xf numFmtId="0" fontId="3" fillId="0" borderId="9" xfId="0" applyFont="1" applyFill="1" applyBorder="1" applyAlignment="1">
      <alignment horizontal="left" vertical="center" shrinkToFit="1"/>
    </xf>
    <xf numFmtId="176" fontId="3" fillId="0" borderId="9" xfId="29" applyNumberFormat="1" applyFont="1" applyFill="1" applyBorder="1" applyAlignment="1">
      <alignment vertical="center"/>
      <protection/>
    </xf>
    <xf numFmtId="0" fontId="29" fillId="0" borderId="0" xfId="0" applyFont="1" applyFill="1" applyAlignment="1">
      <alignment horizontal="center"/>
    </xf>
    <xf numFmtId="0" fontId="3" fillId="0" borderId="0" xfId="0" applyFont="1" applyFill="1" applyAlignment="1">
      <alignment horizontal="center"/>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9" xfId="0" applyFont="1" applyFill="1" applyBorder="1" applyAlignment="1">
      <alignment vertical="center"/>
    </xf>
    <xf numFmtId="178" fontId="3" fillId="0" borderId="9" xfId="0" applyNumberFormat="1" applyFont="1" applyFill="1" applyBorder="1" applyAlignment="1">
      <alignment vertical="center" wrapText="1"/>
    </xf>
    <xf numFmtId="177" fontId="3" fillId="0" borderId="9" xfId="0" applyNumberFormat="1" applyFont="1" applyFill="1" applyBorder="1" applyAlignment="1">
      <alignment vertical="center" wrapText="1"/>
    </xf>
    <xf numFmtId="1" fontId="3" fillId="0" borderId="9" xfId="0" applyNumberFormat="1" applyFont="1" applyFill="1" applyBorder="1" applyAlignment="1">
      <alignment vertical="center"/>
    </xf>
    <xf numFmtId="180" fontId="80" fillId="0" borderId="9" xfId="22" applyNumberFormat="1" applyFont="1" applyFill="1" applyBorder="1" applyAlignment="1">
      <alignment vertical="center"/>
    </xf>
    <xf numFmtId="0" fontId="3" fillId="0" borderId="9" xfId="74" applyFont="1" applyFill="1" applyBorder="1" applyAlignment="1">
      <alignment vertical="center"/>
      <protection/>
    </xf>
    <xf numFmtId="3" fontId="3" fillId="0" borderId="9" xfId="0" applyNumberFormat="1" applyFont="1" applyFill="1" applyBorder="1" applyAlignment="1">
      <alignment vertical="center" wrapText="1"/>
    </xf>
    <xf numFmtId="1" fontId="3" fillId="0" borderId="9" xfId="0" applyNumberFormat="1" applyFont="1" applyFill="1" applyBorder="1" applyAlignment="1">
      <alignment horizontal="left" vertical="center"/>
    </xf>
    <xf numFmtId="0" fontId="3" fillId="0" borderId="9" xfId="0" applyFont="1" applyFill="1" applyBorder="1" applyAlignment="1">
      <alignment horizontal="left" vertical="center" wrapText="1" indent="1"/>
    </xf>
    <xf numFmtId="0" fontId="28" fillId="0" borderId="9" xfId="0" applyFont="1" applyFill="1" applyBorder="1" applyAlignment="1">
      <alignment vertical="center" wrapText="1"/>
    </xf>
    <xf numFmtId="0" fontId="3" fillId="0" borderId="9" xfId="0" applyFont="1" applyFill="1" applyBorder="1" applyAlignment="1" applyProtection="1">
      <alignment vertical="center"/>
      <protection locked="0"/>
    </xf>
    <xf numFmtId="178" fontId="3" fillId="0" borderId="9" xfId="28" applyNumberFormat="1" applyFont="1" applyFill="1" applyBorder="1" applyAlignment="1" applyProtection="1">
      <alignment horizontal="right" vertical="center"/>
      <protection locked="0"/>
    </xf>
    <xf numFmtId="0" fontId="3" fillId="0" borderId="9" xfId="74" applyFont="1" applyFill="1" applyBorder="1" applyAlignment="1">
      <alignment vertical="center" wrapText="1"/>
      <protection/>
    </xf>
    <xf numFmtId="178" fontId="3" fillId="0" borderId="9" xfId="28" applyNumberFormat="1" applyFont="1" applyFill="1" applyBorder="1" applyAlignment="1">
      <alignment horizontal="right" vertical="center"/>
      <protection/>
    </xf>
    <xf numFmtId="180" fontId="3" fillId="0" borderId="9" xfId="22" applyNumberFormat="1" applyFont="1" applyBorder="1" applyAlignment="1">
      <alignment horizontal="right" vertical="center"/>
    </xf>
    <xf numFmtId="0" fontId="28"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vertical="center" wrapText="1"/>
      <protection locked="0"/>
    </xf>
    <xf numFmtId="0" fontId="3" fillId="0" borderId="9" xfId="0" applyFont="1" applyFill="1" applyBorder="1" applyAlignment="1">
      <alignment/>
    </xf>
    <xf numFmtId="1" fontId="28" fillId="0" borderId="9" xfId="0" applyNumberFormat="1" applyFont="1" applyFill="1" applyBorder="1" applyAlignment="1" applyProtection="1">
      <alignment vertical="center" wrapText="1"/>
      <protection locked="0"/>
    </xf>
    <xf numFmtId="0" fontId="3" fillId="0" borderId="9" xfId="76" applyFont="1" applyFill="1" applyBorder="1" applyAlignment="1" applyProtection="1">
      <alignment horizontal="left" vertical="center" wrapText="1" indent="1"/>
      <protection/>
    </xf>
    <xf numFmtId="3" fontId="3" fillId="0" borderId="9" xfId="38" applyNumberFormat="1" applyFont="1" applyBorder="1" applyAlignment="1">
      <alignment vertical="center"/>
    </xf>
    <xf numFmtId="178" fontId="3" fillId="0" borderId="9" xfId="22" applyNumberFormat="1" applyFont="1" applyFill="1" applyBorder="1" applyAlignment="1">
      <alignment horizontal="right" vertical="center" shrinkToFit="1"/>
    </xf>
    <xf numFmtId="3" fontId="3" fillId="33" borderId="9" xfId="38" applyNumberFormat="1" applyFont="1" applyFill="1" applyBorder="1" applyAlignment="1">
      <alignment vertical="center"/>
    </xf>
    <xf numFmtId="1" fontId="3" fillId="0" borderId="9" xfId="0" applyNumberFormat="1" applyFont="1" applyFill="1" applyBorder="1" applyAlignment="1" applyProtection="1">
      <alignment horizontal="left" vertical="center" wrapText="1" indent="1"/>
      <protection locked="0"/>
    </xf>
    <xf numFmtId="0" fontId="30" fillId="0" borderId="9" xfId="0" applyFont="1" applyFill="1" applyBorder="1" applyAlignment="1" applyProtection="1">
      <alignment vertical="center"/>
      <protection locked="0"/>
    </xf>
    <xf numFmtId="3" fontId="3" fillId="0" borderId="9" xfId="38" applyNumberFormat="1" applyFont="1" applyBorder="1" applyAlignment="1" applyProtection="1">
      <alignment vertical="center"/>
      <protection locked="0"/>
    </xf>
    <xf numFmtId="3" fontId="3" fillId="0" borderId="9" xfId="76" applyNumberFormat="1" applyFont="1" applyFill="1" applyBorder="1" applyAlignment="1" applyProtection="1">
      <alignment vertical="center"/>
      <protection/>
    </xf>
    <xf numFmtId="0" fontId="26" fillId="0" borderId="0" xfId="0" applyFont="1" applyFill="1" applyAlignment="1">
      <alignment horizontal="center"/>
    </xf>
    <xf numFmtId="178" fontId="1" fillId="0" borderId="0" xfId="0" applyNumberFormat="1" applyFont="1" applyFill="1" applyBorder="1" applyAlignment="1">
      <alignment horizontal="right" vertical="center" wrapText="1"/>
    </xf>
    <xf numFmtId="0" fontId="3" fillId="0" borderId="0" xfId="0" applyFont="1" applyFill="1" applyBorder="1" applyAlignment="1">
      <alignment horizontal="center"/>
    </xf>
    <xf numFmtId="0" fontId="28" fillId="0" borderId="0" xfId="0" applyFont="1" applyFill="1" applyBorder="1" applyAlignment="1">
      <alignment horizontal="center"/>
    </xf>
    <xf numFmtId="0" fontId="28" fillId="0" borderId="0" xfId="0" applyFont="1" applyFill="1" applyBorder="1" applyAlignment="1">
      <alignment horizontal="center" vertical="center" wrapText="1"/>
    </xf>
    <xf numFmtId="182" fontId="1" fillId="0" borderId="0" xfId="0" applyNumberFormat="1" applyFont="1" applyFill="1" applyBorder="1" applyAlignment="1">
      <alignment/>
    </xf>
    <xf numFmtId="176" fontId="3" fillId="0" borderId="9" xfId="0" applyNumberFormat="1" applyFont="1" applyFill="1" applyBorder="1" applyAlignment="1">
      <alignment vertical="center" wrapText="1"/>
    </xf>
    <xf numFmtId="177" fontId="3" fillId="0" borderId="13" xfId="0" applyNumberFormat="1" applyFont="1" applyFill="1" applyBorder="1" applyAlignment="1">
      <alignment vertical="center" wrapText="1"/>
    </xf>
    <xf numFmtId="182" fontId="3" fillId="0" borderId="9" xfId="0" applyNumberFormat="1" applyFont="1" applyFill="1" applyBorder="1" applyAlignment="1">
      <alignment vertical="center" wrapText="1"/>
    </xf>
    <xf numFmtId="178" fontId="3" fillId="33" borderId="9" xfId="0" applyNumberFormat="1" applyFont="1" applyFill="1" applyBorder="1" applyAlignment="1">
      <alignment vertical="center" wrapText="1"/>
    </xf>
    <xf numFmtId="0" fontId="3" fillId="0" borderId="9" xfId="0" applyFont="1" applyFill="1" applyBorder="1" applyAlignment="1" applyProtection="1">
      <alignment horizontal="left" vertical="center" wrapText="1" indent="1"/>
      <protection locked="0"/>
    </xf>
    <xf numFmtId="0" fontId="73" fillId="0" borderId="0" xfId="0" applyFont="1" applyAlignment="1">
      <alignment horizontal="center" vertical="center" wrapText="1"/>
    </xf>
    <xf numFmtId="0" fontId="75" fillId="0" borderId="0" xfId="0" applyFont="1" applyAlignment="1">
      <alignment horizontal="left" vertical="center" wrapText="1"/>
    </xf>
    <xf numFmtId="0" fontId="81" fillId="0" borderId="0" xfId="0" applyFont="1" applyAlignment="1">
      <alignment vertical="center"/>
    </xf>
    <xf numFmtId="0" fontId="75" fillId="0" borderId="0" xfId="0" applyFont="1" applyAlignment="1">
      <alignment horizontal="left" vertical="center"/>
    </xf>
    <xf numFmtId="0" fontId="75" fillId="0" borderId="0" xfId="0" applyFont="1" applyAlignment="1">
      <alignment vertical="center"/>
    </xf>
    <xf numFmtId="0" fontId="82" fillId="0" borderId="0" xfId="0" applyFont="1" applyAlignment="1">
      <alignment vertical="center"/>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常规_Sheet42"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千位分隔_附件2" xfId="38"/>
    <cellStyle name="常规 9"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 2 2 2" xfId="54"/>
    <cellStyle name="常规 42" xfId="55"/>
    <cellStyle name="20% - 强调文字颜色 1" xfId="56"/>
    <cellStyle name="40% - 强调文字颜色 1" xfId="57"/>
    <cellStyle name="20% - 强调文字颜色 2"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_表2_1" xfId="69"/>
    <cellStyle name="40% - 强调文字颜色 6" xfId="70"/>
    <cellStyle name="常规 87" xfId="71"/>
    <cellStyle name="60% - 强调文字颜色 6" xfId="72"/>
    <cellStyle name="常规 11" xfId="73"/>
    <cellStyle name="常规_表2_2" xfId="74"/>
    <cellStyle name="常规 17" xfId="75"/>
    <cellStyle name="常规 2" xfId="76"/>
    <cellStyle name="常规 20" xfId="77"/>
    <cellStyle name="常规 3" xfId="78"/>
    <cellStyle name="常规 5" xfId="79"/>
    <cellStyle name="样式 1" xfId="80"/>
    <cellStyle name="常规_2007年保工资、保运转最低支出标准" xfId="81"/>
    <cellStyle name="常规 7"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JCCZJ-20160617M\Desktop\2019&#24180;&#27743;&#22478;&#21306;&#36130;&#25919;&#39044;&#31639;&#35843;&#25972;&#26041;&#26696;&#65288;&#8220;&#26032;&#22686;&#20538;&#21048;&#8221;&#33609;&#26696;&#65289;&#30340;&#35831;&#31034;\&#38468;&#20214;3&#12289;2019&#24180;&#38451;&#27743;&#24066;&#27743;&#22478;&#21306;&#19968;&#33324;&#20844;&#20849;&#39044;&#31639;&#35843;&#25972;&#25903;&#20986;&#21151;&#33021;&#20998;&#31867;&#34920;&#65288;&#33609;&#2669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70232\Desktop\1.11&#27743;&#22478;&#21306;2022&#24180;&#19977;&#20445;&#39044;&#31639;&#32534;&#21046;&#36164;&#26009;\(1.14)&#38468;&#20214;2&#65306;2022&#24180;&#8220;&#19977;&#20445;&#8221;&#25903;&#20986;&#38656;&#27714;&#24773;&#20917;&#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2-1“保基本民生”支出需求情况表"/>
      <sheetName val="附件2-2“保工资”支出需求情况表"/>
      <sheetName val="附件2-3 “保运转”支出需求情况表"/>
    </sheetNames>
    <sheetDataSet>
      <sheetData sheetId="1">
        <row r="6">
          <cell r="H6">
            <v>76602.514699</v>
          </cell>
          <cell r="I6">
            <v>77259.634699</v>
          </cell>
          <cell r="J6">
            <v>76451.722678809</v>
          </cell>
        </row>
        <row r="9">
          <cell r="H9">
            <v>4051.08</v>
          </cell>
          <cell r="I9">
            <v>4051.08</v>
          </cell>
          <cell r="J9">
            <v>4212.5787</v>
          </cell>
        </row>
        <row r="12">
          <cell r="H12">
            <v>337.59</v>
          </cell>
          <cell r="I12">
            <v>337.59</v>
          </cell>
          <cell r="J12">
            <v>350.9847</v>
          </cell>
        </row>
        <row r="15">
          <cell r="H15">
            <v>4311.4599</v>
          </cell>
          <cell r="I15">
            <v>4311.4599</v>
          </cell>
          <cell r="J15">
            <v>4311.4599</v>
          </cell>
        </row>
        <row r="18">
          <cell r="H18">
            <v>3428.641359</v>
          </cell>
          <cell r="I18">
            <v>3428.641359</v>
          </cell>
          <cell r="J18">
            <v>3257.717072148</v>
          </cell>
        </row>
        <row r="19">
          <cell r="H19">
            <v>1338.006384</v>
          </cell>
          <cell r="I19">
            <v>1338.006384</v>
          </cell>
          <cell r="J19">
            <v>1363.846176</v>
          </cell>
        </row>
        <row r="20">
          <cell r="H20">
            <v>1003.504788</v>
          </cell>
          <cell r="I20">
            <v>1003.504788</v>
          </cell>
          <cell r="J20">
            <v>1022.884632</v>
          </cell>
        </row>
        <row r="21">
          <cell r="H21">
            <v>585.377793</v>
          </cell>
          <cell r="I21">
            <v>585.377793</v>
          </cell>
          <cell r="J21">
            <v>511.442316</v>
          </cell>
        </row>
        <row r="22">
          <cell r="H22">
            <v>125.4380985</v>
          </cell>
          <cell r="I22">
            <v>125.4380985</v>
          </cell>
          <cell r="J22">
            <v>127.860579</v>
          </cell>
        </row>
        <row r="23">
          <cell r="H23">
            <v>209.0634975</v>
          </cell>
          <cell r="I23">
            <v>209.0634975</v>
          </cell>
          <cell r="J23">
            <v>61.202597148</v>
          </cell>
        </row>
        <row r="24">
          <cell r="H24">
            <v>167.250798</v>
          </cell>
          <cell r="I24">
            <v>167.250798</v>
          </cell>
          <cell r="J24">
            <v>170.480772</v>
          </cell>
        </row>
        <row r="25">
          <cell r="H25">
            <v>0</v>
          </cell>
          <cell r="I25">
            <v>0</v>
          </cell>
          <cell r="J25">
            <v>0</v>
          </cell>
        </row>
        <row r="28">
          <cell r="H28">
            <v>26.88</v>
          </cell>
          <cell r="I28">
            <v>70.8</v>
          </cell>
          <cell r="J28">
            <v>70.8</v>
          </cell>
        </row>
        <row r="36">
          <cell r="H36">
            <v>0</v>
          </cell>
          <cell r="I36">
            <v>0</v>
          </cell>
          <cell r="J36">
            <v>0</v>
          </cell>
        </row>
        <row r="40">
          <cell r="H40">
            <v>5</v>
          </cell>
          <cell r="I40">
            <v>5</v>
          </cell>
          <cell r="J40">
            <v>13.0801</v>
          </cell>
        </row>
        <row r="44">
          <cell r="H44">
            <v>24533.5068</v>
          </cell>
          <cell r="I44">
            <v>24533.5068</v>
          </cell>
          <cell r="J44">
            <v>24868.1367</v>
          </cell>
        </row>
        <row r="45">
          <cell r="H45">
            <v>21107.0772</v>
          </cell>
          <cell r="I45">
            <v>21107.0772</v>
          </cell>
          <cell r="J45">
            <v>21107.0772</v>
          </cell>
        </row>
        <row r="46">
          <cell r="H46">
            <v>41.76</v>
          </cell>
          <cell r="I46">
            <v>41.76</v>
          </cell>
          <cell r="J46">
            <v>41.76</v>
          </cell>
        </row>
        <row r="47">
          <cell r="H47">
            <v>18712.63944</v>
          </cell>
          <cell r="I47">
            <v>18712.63944</v>
          </cell>
          <cell r="J47">
            <v>17562.071957661</v>
          </cell>
        </row>
        <row r="48">
          <cell r="H48">
            <v>7302.49344</v>
          </cell>
          <cell r="I48">
            <v>7302.49344</v>
          </cell>
          <cell r="J48">
            <v>7356.034224</v>
          </cell>
        </row>
        <row r="49">
          <cell r="H49">
            <v>5476.87008</v>
          </cell>
          <cell r="I49">
            <v>5476.87008</v>
          </cell>
          <cell r="J49">
            <v>5517.025668</v>
          </cell>
        </row>
        <row r="50">
          <cell r="H50">
            <v>3194.84088</v>
          </cell>
          <cell r="I50">
            <v>3194.84088</v>
          </cell>
          <cell r="J50">
            <v>2758.512834</v>
          </cell>
        </row>
        <row r="51">
          <cell r="H51">
            <v>684.60876</v>
          </cell>
          <cell r="I51">
            <v>684.60876</v>
          </cell>
          <cell r="J51">
            <v>689.6282085</v>
          </cell>
        </row>
        <row r="52">
          <cell r="H52">
            <v>1141.0146</v>
          </cell>
          <cell r="I52">
            <v>1141.0146</v>
          </cell>
          <cell r="J52">
            <v>321.366745161</v>
          </cell>
        </row>
        <row r="53">
          <cell r="H53">
            <v>912.81168</v>
          </cell>
          <cell r="I53">
            <v>912.81168</v>
          </cell>
          <cell r="J53">
            <v>919.504278</v>
          </cell>
        </row>
        <row r="54">
          <cell r="H54">
            <v>26.88</v>
          </cell>
          <cell r="I54">
            <v>640.08</v>
          </cell>
          <cell r="J54">
            <v>609.179949</v>
          </cell>
        </row>
        <row r="64">
          <cell r="H64">
            <v>20</v>
          </cell>
          <cell r="I64">
            <v>20</v>
          </cell>
          <cell r="J64">
            <v>46.8764</v>
          </cell>
        </row>
      </sheetData>
      <sheetData sheetId="2">
        <row r="7">
          <cell r="G7">
            <v>1306.8</v>
          </cell>
          <cell r="H7">
            <v>1916.64</v>
          </cell>
          <cell r="I7">
            <v>2112.0066</v>
          </cell>
        </row>
        <row r="8">
          <cell r="G8">
            <v>0</v>
          </cell>
          <cell r="H8">
            <v>0</v>
          </cell>
          <cell r="I8">
            <v>0</v>
          </cell>
        </row>
        <row r="9">
          <cell r="G9">
            <v>1554.24</v>
          </cell>
          <cell r="H9">
            <v>2279.552</v>
          </cell>
          <cell r="I9">
            <v>2343.9882</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0:B10"/>
  <sheetViews>
    <sheetView zoomScaleSheetLayoutView="100" workbookViewId="0" topLeftCell="A1">
      <selection activeCell="B10" sqref="B10"/>
    </sheetView>
  </sheetViews>
  <sheetFormatPr defaultColWidth="9.00390625" defaultRowHeight="15"/>
  <cols>
    <col min="2" max="2" width="82.140625" style="0" customWidth="1"/>
  </cols>
  <sheetData>
    <row r="5" ht="48.75" customHeight="1"/>
    <row r="10" ht="31.5" customHeight="1">
      <c r="B10" s="269" t="s">
        <v>0</v>
      </c>
    </row>
  </sheetData>
  <sheetProtection/>
  <printOptions horizontalCentered="1"/>
  <pageMargins left="0.7" right="0.7" top="1.3"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8"/>
  <sheetViews>
    <sheetView zoomScaleSheetLayoutView="100" workbookViewId="0" topLeftCell="A1">
      <selection activeCell="B4" sqref="B4:D4"/>
    </sheetView>
  </sheetViews>
  <sheetFormatPr defaultColWidth="9.00390625" defaultRowHeight="15"/>
  <cols>
    <col min="1" max="1" width="7.140625" style="0" customWidth="1"/>
    <col min="2" max="2" width="28.57421875" style="0" customWidth="1"/>
    <col min="4" max="5" width="8.421875" style="0" customWidth="1"/>
    <col min="6" max="6" width="9.00390625" style="0" customWidth="1"/>
    <col min="7" max="7" width="12.28125" style="0" customWidth="1"/>
    <col min="8" max="8" width="12.57421875" style="0" customWidth="1"/>
    <col min="9" max="9" width="12.28125" style="0" customWidth="1"/>
    <col min="12" max="12" width="12.421875" style="0" customWidth="1"/>
  </cols>
  <sheetData>
    <row r="1" ht="13.5">
      <c r="A1" t="s">
        <v>19</v>
      </c>
    </row>
    <row r="2" spans="1:12" ht="24" customHeight="1">
      <c r="A2" s="73" t="s">
        <v>1534</v>
      </c>
      <c r="B2" s="73"/>
      <c r="C2" s="73"/>
      <c r="D2" s="73"/>
      <c r="E2" s="73"/>
      <c r="F2" s="73"/>
      <c r="G2" s="73"/>
      <c r="H2" s="73"/>
      <c r="I2" s="73"/>
      <c r="J2" s="73"/>
      <c r="K2" s="73"/>
      <c r="L2" s="73"/>
    </row>
    <row r="3" spans="1:12" ht="13.5">
      <c r="A3" s="2"/>
      <c r="B3" s="2"/>
      <c r="C3" s="2"/>
      <c r="D3" s="2"/>
      <c r="E3" s="2"/>
      <c r="F3" s="2"/>
      <c r="G3" s="2"/>
      <c r="H3" s="2"/>
      <c r="I3" s="2"/>
      <c r="J3" s="2"/>
      <c r="K3" s="2"/>
      <c r="L3" s="85" t="s">
        <v>30</v>
      </c>
    </row>
    <row r="4" spans="1:12" ht="48" customHeight="1">
      <c r="A4" s="74" t="s">
        <v>1535</v>
      </c>
      <c r="B4" s="75" t="s">
        <v>1536</v>
      </c>
      <c r="C4" s="75"/>
      <c r="D4" s="75"/>
      <c r="E4" s="75" t="s">
        <v>1537</v>
      </c>
      <c r="F4" s="75" t="s">
        <v>1538</v>
      </c>
      <c r="G4" s="75"/>
      <c r="H4" s="75"/>
      <c r="I4" s="75"/>
      <c r="J4" s="75"/>
      <c r="K4" s="75"/>
      <c r="L4" s="75"/>
    </row>
    <row r="5" spans="1:12" ht="36" customHeight="1">
      <c r="A5" s="75" t="s">
        <v>1539</v>
      </c>
      <c r="B5" s="75" t="s">
        <v>1540</v>
      </c>
      <c r="C5" s="75" t="s">
        <v>1541</v>
      </c>
      <c r="D5" s="75" t="s">
        <v>1542</v>
      </c>
      <c r="E5" s="75"/>
      <c r="F5" s="74" t="s">
        <v>1543</v>
      </c>
      <c r="G5" s="74" t="s">
        <v>1544</v>
      </c>
      <c r="H5" s="74" t="s">
        <v>1545</v>
      </c>
      <c r="I5" s="74" t="s">
        <v>1546</v>
      </c>
      <c r="J5" s="75" t="s">
        <v>1477</v>
      </c>
      <c r="K5" s="74" t="s">
        <v>1547</v>
      </c>
      <c r="L5" s="74" t="s">
        <v>1548</v>
      </c>
    </row>
    <row r="6" spans="1:12" ht="111" customHeight="1">
      <c r="A6" s="75"/>
      <c r="B6" s="76" t="s">
        <v>1549</v>
      </c>
      <c r="C6" s="77">
        <v>44694</v>
      </c>
      <c r="D6" s="87" t="s">
        <v>1550</v>
      </c>
      <c r="E6" s="79">
        <v>1900</v>
      </c>
      <c r="F6" s="76">
        <v>2205702</v>
      </c>
      <c r="G6" s="76" t="s">
        <v>1551</v>
      </c>
      <c r="H6" s="76" t="s">
        <v>1552</v>
      </c>
      <c r="I6" s="76" t="s">
        <v>1551</v>
      </c>
      <c r="J6" s="76" t="s">
        <v>1507</v>
      </c>
      <c r="K6" s="79">
        <v>1900</v>
      </c>
      <c r="L6" s="76" t="s">
        <v>1553</v>
      </c>
    </row>
    <row r="7" spans="1:12" ht="45" customHeight="1">
      <c r="A7" s="75"/>
      <c r="B7" s="81"/>
      <c r="C7" s="81"/>
      <c r="D7" s="81"/>
      <c r="E7" s="82"/>
      <c r="F7" s="81"/>
      <c r="G7" s="81"/>
      <c r="H7" s="81"/>
      <c r="I7" s="81"/>
      <c r="J7" s="81"/>
      <c r="K7" s="86"/>
      <c r="L7" s="81"/>
    </row>
    <row r="8" spans="1:12" ht="36" customHeight="1">
      <c r="A8" s="74" t="s">
        <v>1139</v>
      </c>
      <c r="B8" s="83"/>
      <c r="C8" s="83"/>
      <c r="D8" s="83"/>
      <c r="E8" s="84">
        <f>SUM(E6:E7)</f>
        <v>1900</v>
      </c>
      <c r="F8" s="83"/>
      <c r="G8" s="83"/>
      <c r="H8" s="83"/>
      <c r="I8" s="83"/>
      <c r="J8" s="83"/>
      <c r="K8" s="84">
        <f>SUM(K6:K7)</f>
        <v>1900</v>
      </c>
      <c r="L8" s="83"/>
    </row>
  </sheetData>
  <sheetProtection/>
  <mergeCells count="5">
    <mergeCell ref="A2:L2"/>
    <mergeCell ref="B4:D4"/>
    <mergeCell ref="F4:L4"/>
    <mergeCell ref="A5:A7"/>
    <mergeCell ref="E4:E5"/>
  </mergeCells>
  <printOptions/>
  <pageMargins left="0.75" right="0.75" top="1" bottom="1" header="0.5" footer="0.5"/>
  <pageSetup firstPageNumber="38" useFirstPageNumber="1" horizontalDpi="600" verticalDpi="600" orientation="landscape" paperSize="9" scale="95"/>
  <headerFooter>
    <oddFooter>&amp;C&amp;P</oddFooter>
  </headerFooter>
</worksheet>
</file>

<file path=xl/worksheets/sheet11.xml><?xml version="1.0" encoding="utf-8"?>
<worksheet xmlns="http://schemas.openxmlformats.org/spreadsheetml/2006/main" xmlns:r="http://schemas.openxmlformats.org/officeDocument/2006/relationships">
  <dimension ref="A1:L8"/>
  <sheetViews>
    <sheetView zoomScaleSheetLayoutView="100" workbookViewId="0" topLeftCell="A1">
      <selection activeCell="D6" sqref="D6"/>
    </sheetView>
  </sheetViews>
  <sheetFormatPr defaultColWidth="9.00390625" defaultRowHeight="15"/>
  <cols>
    <col min="1" max="1" width="7.140625" style="0" customWidth="1"/>
    <col min="2" max="2" width="28.57421875" style="0" customWidth="1"/>
    <col min="4" max="5" width="8.421875" style="0" customWidth="1"/>
    <col min="6" max="6" width="9.00390625" style="0" customWidth="1"/>
    <col min="7" max="7" width="12.28125" style="0" customWidth="1"/>
    <col min="8" max="8" width="12.57421875" style="0" customWidth="1"/>
    <col min="9" max="9" width="12.28125" style="0" customWidth="1"/>
    <col min="12" max="12" width="12.421875" style="0" customWidth="1"/>
  </cols>
  <sheetData>
    <row r="1" ht="13.5">
      <c r="A1" t="s">
        <v>21</v>
      </c>
    </row>
    <row r="2" spans="1:12" ht="24" customHeight="1">
      <c r="A2" s="73" t="s">
        <v>1554</v>
      </c>
      <c r="B2" s="73"/>
      <c r="C2" s="73"/>
      <c r="D2" s="73"/>
      <c r="E2" s="73"/>
      <c r="F2" s="73"/>
      <c r="G2" s="73"/>
      <c r="H2" s="73"/>
      <c r="I2" s="73"/>
      <c r="J2" s="73"/>
      <c r="K2" s="73"/>
      <c r="L2" s="73"/>
    </row>
    <row r="3" spans="1:12" ht="13.5">
      <c r="A3" s="2"/>
      <c r="B3" s="2"/>
      <c r="C3" s="2"/>
      <c r="D3" s="2"/>
      <c r="E3" s="2"/>
      <c r="F3" s="2"/>
      <c r="G3" s="2"/>
      <c r="H3" s="2"/>
      <c r="I3" s="2"/>
      <c r="J3" s="2"/>
      <c r="K3" s="2"/>
      <c r="L3" s="85" t="s">
        <v>30</v>
      </c>
    </row>
    <row r="4" spans="1:12" ht="48" customHeight="1">
      <c r="A4" s="74" t="s">
        <v>1535</v>
      </c>
      <c r="B4" s="75" t="s">
        <v>1555</v>
      </c>
      <c r="C4" s="75"/>
      <c r="D4" s="75"/>
      <c r="E4" s="75" t="s">
        <v>1537</v>
      </c>
      <c r="F4" s="75" t="s">
        <v>1538</v>
      </c>
      <c r="G4" s="75"/>
      <c r="H4" s="75"/>
      <c r="I4" s="75"/>
      <c r="J4" s="75"/>
      <c r="K4" s="75"/>
      <c r="L4" s="75"/>
    </row>
    <row r="5" spans="1:12" ht="36" customHeight="1">
      <c r="A5" s="75" t="s">
        <v>1539</v>
      </c>
      <c r="B5" s="75" t="s">
        <v>1540</v>
      </c>
      <c r="C5" s="75" t="s">
        <v>1541</v>
      </c>
      <c r="D5" s="75" t="s">
        <v>1542</v>
      </c>
      <c r="E5" s="75"/>
      <c r="F5" s="74" t="s">
        <v>1543</v>
      </c>
      <c r="G5" s="74" t="s">
        <v>1544</v>
      </c>
      <c r="H5" s="74" t="s">
        <v>1545</v>
      </c>
      <c r="I5" s="74" t="s">
        <v>1546</v>
      </c>
      <c r="J5" s="75" t="s">
        <v>1477</v>
      </c>
      <c r="K5" s="74" t="s">
        <v>1547</v>
      </c>
      <c r="L5" s="74" t="s">
        <v>1548</v>
      </c>
    </row>
    <row r="6" spans="1:12" ht="111" customHeight="1">
      <c r="A6" s="75"/>
      <c r="B6" s="76" t="s">
        <v>1556</v>
      </c>
      <c r="C6" s="77">
        <v>44727</v>
      </c>
      <c r="D6" s="78" t="s">
        <v>1557</v>
      </c>
      <c r="E6" s="79">
        <v>334</v>
      </c>
      <c r="F6" s="76">
        <v>2271027</v>
      </c>
      <c r="G6" s="80" t="s">
        <v>1558</v>
      </c>
      <c r="H6" s="76" t="s">
        <v>1559</v>
      </c>
      <c r="I6" s="80" t="s">
        <v>1558</v>
      </c>
      <c r="J6" s="80" t="s">
        <v>1560</v>
      </c>
      <c r="K6" s="79">
        <v>334</v>
      </c>
      <c r="L6" s="80" t="s">
        <v>1561</v>
      </c>
    </row>
    <row r="7" spans="1:12" ht="45" customHeight="1">
      <c r="A7" s="75"/>
      <c r="B7" s="81"/>
      <c r="C7" s="81"/>
      <c r="D7" s="81"/>
      <c r="E7" s="82"/>
      <c r="F7" s="81"/>
      <c r="G7" s="81"/>
      <c r="H7" s="81"/>
      <c r="I7" s="81"/>
      <c r="J7" s="81"/>
      <c r="K7" s="86"/>
      <c r="L7" s="81"/>
    </row>
    <row r="8" spans="1:12" ht="36" customHeight="1">
      <c r="A8" s="74" t="s">
        <v>1139</v>
      </c>
      <c r="B8" s="83"/>
      <c r="C8" s="83"/>
      <c r="D8" s="83"/>
      <c r="E8" s="84">
        <f>SUM(E6:E7)</f>
        <v>334</v>
      </c>
      <c r="F8" s="83"/>
      <c r="G8" s="83"/>
      <c r="H8" s="83"/>
      <c r="I8" s="83"/>
      <c r="J8" s="83"/>
      <c r="K8" s="84">
        <f>SUM(K6:K7)</f>
        <v>334</v>
      </c>
      <c r="L8" s="83"/>
    </row>
  </sheetData>
  <sheetProtection/>
  <mergeCells count="5">
    <mergeCell ref="A2:L2"/>
    <mergeCell ref="B4:D4"/>
    <mergeCell ref="F4:L4"/>
    <mergeCell ref="A5:A7"/>
    <mergeCell ref="E4:E5"/>
  </mergeCells>
  <printOptions/>
  <pageMargins left="0.75" right="0.75" top="1" bottom="1" header="0.5" footer="0.5"/>
  <pageSetup firstPageNumber="39" useFirstPageNumber="1" horizontalDpi="600" verticalDpi="600" orientation="landscape" paperSize="9" scale="95"/>
  <headerFooter>
    <oddFooter>&amp;C&amp;P</oddFooter>
  </headerFooter>
</worksheet>
</file>

<file path=xl/worksheets/sheet12.xml><?xml version="1.0" encoding="utf-8"?>
<worksheet xmlns="http://schemas.openxmlformats.org/spreadsheetml/2006/main" xmlns:r="http://schemas.openxmlformats.org/officeDocument/2006/relationships">
  <sheetPr>
    <tabColor rgb="FFFFC000"/>
  </sheetPr>
  <dimension ref="A1:C26"/>
  <sheetViews>
    <sheetView tabSelected="1" zoomScaleSheetLayoutView="100" workbookViewId="0" topLeftCell="A2">
      <selection activeCell="B10" sqref="B10:C10"/>
    </sheetView>
  </sheetViews>
  <sheetFormatPr defaultColWidth="9.00390625" defaultRowHeight="15"/>
  <cols>
    <col min="1" max="1" width="20.00390625" style="2" customWidth="1"/>
    <col min="2" max="2" width="39.140625" style="56" customWidth="1"/>
    <col min="3" max="3" width="79.28125" style="56" customWidth="1"/>
    <col min="4" max="255" width="9.00390625" style="2" customWidth="1"/>
  </cols>
  <sheetData>
    <row r="1" spans="1:3" s="2" customFormat="1" ht="13.5">
      <c r="A1" s="2" t="s">
        <v>23</v>
      </c>
      <c r="B1" s="56"/>
      <c r="C1" s="56"/>
    </row>
    <row r="2" spans="1:3" s="2" customFormat="1" ht="45" customHeight="1">
      <c r="A2" s="57" t="s">
        <v>1562</v>
      </c>
      <c r="B2" s="57"/>
      <c r="C2" s="57"/>
    </row>
    <row r="3" spans="1:3" s="2" customFormat="1" ht="49.5" customHeight="1">
      <c r="A3" s="58" t="s">
        <v>1563</v>
      </c>
      <c r="B3" s="59" t="s">
        <v>1564</v>
      </c>
      <c r="C3" s="60"/>
    </row>
    <row r="4" spans="1:3" s="2" customFormat="1" ht="27" customHeight="1">
      <c r="A4" s="22" t="s">
        <v>1565</v>
      </c>
      <c r="B4" s="61" t="s">
        <v>1566</v>
      </c>
      <c r="C4" s="62"/>
    </row>
    <row r="5" spans="1:3" s="2" customFormat="1" ht="27" customHeight="1">
      <c r="A5" s="22" t="s">
        <v>1567</v>
      </c>
      <c r="B5" s="61" t="s">
        <v>1568</v>
      </c>
      <c r="C5" s="62"/>
    </row>
    <row r="6" spans="1:3" s="2" customFormat="1" ht="27" customHeight="1">
      <c r="A6" s="22" t="s">
        <v>1569</v>
      </c>
      <c r="B6" s="61" t="s">
        <v>1570</v>
      </c>
      <c r="C6" s="62"/>
    </row>
    <row r="7" spans="1:3" s="2" customFormat="1" ht="27" customHeight="1">
      <c r="A7" s="22" t="s">
        <v>1571</v>
      </c>
      <c r="B7" s="63" t="s">
        <v>1572</v>
      </c>
      <c r="C7" s="62"/>
    </row>
    <row r="8" spans="1:3" s="2" customFormat="1" ht="27" customHeight="1">
      <c r="A8" s="22" t="s">
        <v>1573</v>
      </c>
      <c r="B8" s="63" t="s">
        <v>1574</v>
      </c>
      <c r="C8" s="62"/>
    </row>
    <row r="9" spans="1:3" s="2" customFormat="1" ht="27" customHeight="1">
      <c r="A9" s="22" t="s">
        <v>1575</v>
      </c>
      <c r="B9" s="63" t="s">
        <v>1576</v>
      </c>
      <c r="C9" s="62"/>
    </row>
    <row r="10" spans="1:3" s="2" customFormat="1" ht="27" customHeight="1">
      <c r="A10" s="64" t="s">
        <v>1577</v>
      </c>
      <c r="B10" s="63" t="s">
        <v>1578</v>
      </c>
      <c r="C10" s="62"/>
    </row>
    <row r="11" spans="1:3" s="2" customFormat="1" ht="27" customHeight="1">
      <c r="A11" s="22" t="s">
        <v>1579</v>
      </c>
      <c r="B11" s="63" t="s">
        <v>1580</v>
      </c>
      <c r="C11" s="62"/>
    </row>
    <row r="12" spans="1:3" s="2" customFormat="1" ht="27" customHeight="1">
      <c r="A12" s="22" t="s">
        <v>1581</v>
      </c>
      <c r="B12" s="63" t="s">
        <v>1582</v>
      </c>
      <c r="C12" s="62"/>
    </row>
    <row r="13" spans="1:3" s="2" customFormat="1" ht="27" customHeight="1">
      <c r="A13" s="22" t="s">
        <v>1583</v>
      </c>
      <c r="B13" s="63" t="s">
        <v>1584</v>
      </c>
      <c r="C13" s="65"/>
    </row>
    <row r="14" spans="1:3" s="2" customFormat="1" ht="27" customHeight="1">
      <c r="A14" s="22" t="s">
        <v>1585</v>
      </c>
      <c r="B14" s="63" t="s">
        <v>1586</v>
      </c>
      <c r="C14" s="62"/>
    </row>
    <row r="15" spans="1:3" s="2" customFormat="1" ht="27" customHeight="1">
      <c r="A15" s="22" t="s">
        <v>1587</v>
      </c>
      <c r="B15" s="63" t="s">
        <v>1588</v>
      </c>
      <c r="C15" s="62"/>
    </row>
    <row r="16" spans="1:3" s="2" customFormat="1" ht="27" customHeight="1">
      <c r="A16" s="22" t="s">
        <v>1589</v>
      </c>
      <c r="B16" s="63" t="s">
        <v>1590</v>
      </c>
      <c r="C16" s="62"/>
    </row>
    <row r="17" spans="1:3" s="2" customFormat="1" ht="27" customHeight="1">
      <c r="A17" s="66" t="s">
        <v>1591</v>
      </c>
      <c r="B17" s="63" t="s">
        <v>1592</v>
      </c>
      <c r="C17" s="65"/>
    </row>
    <row r="18" spans="1:3" s="2" customFormat="1" ht="27" customHeight="1">
      <c r="A18" s="67"/>
      <c r="B18" s="63" t="s">
        <v>1593</v>
      </c>
      <c r="C18" s="65"/>
    </row>
    <row r="19" spans="1:3" s="2" customFormat="1" ht="27" customHeight="1">
      <c r="A19" s="67"/>
      <c r="B19" s="68" t="s">
        <v>1594</v>
      </c>
      <c r="C19" s="69"/>
    </row>
    <row r="20" spans="1:3" s="2" customFormat="1" ht="27" customHeight="1">
      <c r="A20" s="70"/>
      <c r="B20" s="68" t="s">
        <v>1595</v>
      </c>
      <c r="C20" s="69"/>
    </row>
    <row r="21" spans="1:3" s="2" customFormat="1" ht="27" customHeight="1">
      <c r="A21" s="71" t="s">
        <v>1596</v>
      </c>
      <c r="B21" s="61" t="s">
        <v>1597</v>
      </c>
      <c r="C21" s="62"/>
    </row>
    <row r="22" spans="1:3" s="2" customFormat="1" ht="27" customHeight="1">
      <c r="A22" s="71"/>
      <c r="B22" s="61" t="s">
        <v>1598</v>
      </c>
      <c r="C22" s="62"/>
    </row>
    <row r="23" spans="1:3" s="2" customFormat="1" ht="27" customHeight="1">
      <c r="A23" s="22" t="s">
        <v>1599</v>
      </c>
      <c r="B23" s="63" t="s">
        <v>1600</v>
      </c>
      <c r="C23" s="62"/>
    </row>
    <row r="24" spans="1:3" s="2" customFormat="1" ht="27" customHeight="1">
      <c r="A24" s="22" t="s">
        <v>1601</v>
      </c>
      <c r="B24" s="63" t="s">
        <v>1602</v>
      </c>
      <c r="C24" s="62"/>
    </row>
    <row r="25" spans="1:3" ht="27" customHeight="1">
      <c r="A25" s="71" t="s">
        <v>1603</v>
      </c>
      <c r="B25" s="72" t="s">
        <v>1604</v>
      </c>
      <c r="C25" s="71"/>
    </row>
    <row r="26" spans="1:3" ht="37.5" customHeight="1">
      <c r="A26" s="71"/>
      <c r="B26" s="72" t="s">
        <v>1605</v>
      </c>
      <c r="C26" s="72"/>
    </row>
  </sheetData>
  <sheetProtection/>
  <mergeCells count="28">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A17:A20"/>
    <mergeCell ref="A21:A22"/>
    <mergeCell ref="A25:A26"/>
  </mergeCells>
  <printOptions horizontalCentered="1"/>
  <pageMargins left="0.53" right="0.16" top="0.6" bottom="1" header="0.51" footer="0.51"/>
  <pageSetup firstPageNumber="40" useFirstPageNumber="1" horizontalDpi="600" verticalDpi="600" orientation="landscape" paperSize="9"/>
  <headerFooter>
    <oddFooter>&amp;C&amp;P</oddFooter>
  </headerFooter>
</worksheet>
</file>

<file path=xl/worksheets/sheet13.xml><?xml version="1.0" encoding="utf-8"?>
<worksheet xmlns="http://schemas.openxmlformats.org/spreadsheetml/2006/main" xmlns:r="http://schemas.openxmlformats.org/officeDocument/2006/relationships">
  <dimension ref="A1:L112"/>
  <sheetViews>
    <sheetView zoomScaleSheetLayoutView="100" workbookViewId="0" topLeftCell="A16">
      <selection activeCell="A112" sqref="A112:IV114"/>
    </sheetView>
  </sheetViews>
  <sheetFormatPr defaultColWidth="9.00390625" defaultRowHeight="15"/>
  <cols>
    <col min="1" max="1" width="51.140625" style="0" customWidth="1"/>
    <col min="11" max="11" width="12.57421875" style="0" customWidth="1"/>
    <col min="12" max="12" width="16.57421875" style="0" customWidth="1"/>
  </cols>
  <sheetData>
    <row r="1" spans="1:12" ht="15.75">
      <c r="A1" s="28" t="s">
        <v>25</v>
      </c>
      <c r="B1" s="29"/>
      <c r="C1" s="29"/>
      <c r="D1" s="29"/>
      <c r="E1" s="29"/>
      <c r="F1" s="29"/>
      <c r="G1" s="29"/>
      <c r="H1" s="29"/>
      <c r="I1" s="29"/>
      <c r="J1" s="29"/>
      <c r="K1" s="29"/>
      <c r="L1" s="29"/>
    </row>
    <row r="2" spans="1:12" ht="25.5">
      <c r="A2" s="30" t="s">
        <v>1606</v>
      </c>
      <c r="B2" s="30"/>
      <c r="C2" s="30"/>
      <c r="D2" s="30"/>
      <c r="E2" s="30"/>
      <c r="F2" s="30"/>
      <c r="G2" s="30"/>
      <c r="H2" s="30"/>
      <c r="I2" s="30"/>
      <c r="J2" s="30"/>
      <c r="K2" s="30"/>
      <c r="L2" s="30"/>
    </row>
    <row r="3" spans="1:12" ht="15.75">
      <c r="A3" s="31" t="s">
        <v>1607</v>
      </c>
      <c r="B3" s="32"/>
      <c r="C3" s="32"/>
      <c r="D3" s="32"/>
      <c r="E3" s="29"/>
      <c r="F3" s="29"/>
      <c r="G3" s="29"/>
      <c r="H3" s="29"/>
      <c r="I3" s="29"/>
      <c r="J3" s="29"/>
      <c r="K3" s="29"/>
      <c r="L3" s="29"/>
    </row>
    <row r="4" spans="1:12" ht="19.5" customHeight="1">
      <c r="A4" s="33" t="s">
        <v>1608</v>
      </c>
      <c r="B4" s="34" t="s">
        <v>1609</v>
      </c>
      <c r="C4" s="34"/>
      <c r="D4" s="34"/>
      <c r="E4" s="34" t="s">
        <v>1610</v>
      </c>
      <c r="F4" s="34"/>
      <c r="G4" s="34"/>
      <c r="H4" s="34" t="s">
        <v>1611</v>
      </c>
      <c r="I4" s="34"/>
      <c r="J4" s="34"/>
      <c r="K4" s="34" t="s">
        <v>1612</v>
      </c>
      <c r="L4" s="34" t="s">
        <v>1613</v>
      </c>
    </row>
    <row r="5" spans="1:12" ht="30.75" customHeight="1">
      <c r="A5" s="33"/>
      <c r="B5" s="34" t="s">
        <v>1614</v>
      </c>
      <c r="C5" s="34" t="s">
        <v>1615</v>
      </c>
      <c r="D5" s="34" t="s">
        <v>1616</v>
      </c>
      <c r="E5" s="34" t="s">
        <v>1139</v>
      </c>
      <c r="F5" s="34" t="s">
        <v>1617</v>
      </c>
      <c r="G5" s="34" t="s">
        <v>1618</v>
      </c>
      <c r="H5" s="34" t="s">
        <v>1614</v>
      </c>
      <c r="I5" s="34" t="s">
        <v>1615</v>
      </c>
      <c r="J5" s="34" t="s">
        <v>1616</v>
      </c>
      <c r="K5" s="34"/>
      <c r="L5" s="34"/>
    </row>
    <row r="6" spans="1:12" ht="24.75" customHeight="1">
      <c r="A6" s="35" t="s">
        <v>1619</v>
      </c>
      <c r="B6" s="12">
        <f aca="true" t="shared" si="0" ref="B6:G6">B7+B9+B20+B22+B43+B52+B56</f>
        <v>77822.3472</v>
      </c>
      <c r="C6" s="12">
        <f t="shared" si="0"/>
        <v>89030.1998</v>
      </c>
      <c r="D6" s="12">
        <f t="shared" si="0"/>
        <v>102802.56400000001</v>
      </c>
      <c r="E6" s="12">
        <f aca="true" t="shared" si="1" ref="E6:E22">F6+G6</f>
        <v>102751.244</v>
      </c>
      <c r="F6" s="12">
        <f t="shared" si="0"/>
        <v>85675.753</v>
      </c>
      <c r="G6" s="12">
        <f t="shared" si="0"/>
        <v>17075.491</v>
      </c>
      <c r="H6" s="12">
        <f aca="true" t="shared" si="2" ref="H6:H23">IF(($E6-B6)&gt;=0,0,$E6-B6)</f>
        <v>0</v>
      </c>
      <c r="I6" s="12">
        <f aca="true" t="shared" si="3" ref="I6:I23">IF(($E6-C6)&gt;=0,0,$E6-C6)</f>
        <v>0</v>
      </c>
      <c r="J6" s="12">
        <f aca="true" t="shared" si="4" ref="J6:J23">IF(($E6-D6)&gt;=0,0,$E6-D6)</f>
        <v>-51.320000000006985</v>
      </c>
      <c r="K6" s="12" t="str">
        <f aca="true" t="shared" si="5" ref="K6:K57">IF(I6=0,"是","否")</f>
        <v>是</v>
      </c>
      <c r="L6" s="48"/>
    </row>
    <row r="7" spans="1:12" ht="24.75" customHeight="1">
      <c r="A7" s="36" t="s">
        <v>1620</v>
      </c>
      <c r="B7" s="37">
        <f aca="true" t="shared" si="6" ref="B7:G7">B8</f>
        <v>1561</v>
      </c>
      <c r="C7" s="37">
        <f t="shared" si="6"/>
        <v>1561</v>
      </c>
      <c r="D7" s="37">
        <f t="shared" si="6"/>
        <v>1561</v>
      </c>
      <c r="E7" s="12">
        <f t="shared" si="1"/>
        <v>1561</v>
      </c>
      <c r="F7" s="37">
        <f t="shared" si="6"/>
        <v>1541</v>
      </c>
      <c r="G7" s="37">
        <f t="shared" si="6"/>
        <v>20</v>
      </c>
      <c r="H7" s="12">
        <f t="shared" si="2"/>
        <v>0</v>
      </c>
      <c r="I7" s="12">
        <f t="shared" si="3"/>
        <v>0</v>
      </c>
      <c r="J7" s="12">
        <f t="shared" si="4"/>
        <v>0</v>
      </c>
      <c r="K7" s="12" t="str">
        <f t="shared" si="5"/>
        <v>是</v>
      </c>
      <c r="L7" s="49"/>
    </row>
    <row r="8" spans="1:12" ht="24.75" customHeight="1">
      <c r="A8" s="38" t="s">
        <v>1621</v>
      </c>
      <c r="B8" s="39">
        <v>1561</v>
      </c>
      <c r="C8" s="39">
        <v>1561</v>
      </c>
      <c r="D8" s="39">
        <v>1561</v>
      </c>
      <c r="E8" s="40">
        <f t="shared" si="1"/>
        <v>1561</v>
      </c>
      <c r="F8" s="39">
        <v>1541</v>
      </c>
      <c r="G8" s="39">
        <v>20</v>
      </c>
      <c r="H8" s="40">
        <f t="shared" si="2"/>
        <v>0</v>
      </c>
      <c r="I8" s="40">
        <f t="shared" si="3"/>
        <v>0</v>
      </c>
      <c r="J8" s="40">
        <f t="shared" si="4"/>
        <v>0</v>
      </c>
      <c r="K8" s="40" t="str">
        <f t="shared" si="5"/>
        <v>是</v>
      </c>
      <c r="L8" s="49"/>
    </row>
    <row r="9" spans="1:12" ht="24.75" customHeight="1">
      <c r="A9" s="36" t="s">
        <v>1622</v>
      </c>
      <c r="B9" s="37">
        <f aca="true" t="shared" si="7" ref="B9:G9">B10+B11+B12+B13+B14+B15+B16+B17+B18+B19</f>
        <v>10213.995</v>
      </c>
      <c r="C9" s="37">
        <f t="shared" si="7"/>
        <v>13153.84</v>
      </c>
      <c r="D9" s="37">
        <f t="shared" si="7"/>
        <v>13154.09</v>
      </c>
      <c r="E9" s="12">
        <f t="shared" si="1"/>
        <v>13207.710000000001</v>
      </c>
      <c r="F9" s="37">
        <f t="shared" si="7"/>
        <v>12245.1</v>
      </c>
      <c r="G9" s="37">
        <f t="shared" si="7"/>
        <v>962.61</v>
      </c>
      <c r="H9" s="12">
        <f t="shared" si="2"/>
        <v>0</v>
      </c>
      <c r="I9" s="12">
        <f t="shared" si="3"/>
        <v>0</v>
      </c>
      <c r="J9" s="12">
        <f t="shared" si="4"/>
        <v>0</v>
      </c>
      <c r="K9" s="12" t="str">
        <f t="shared" si="5"/>
        <v>是</v>
      </c>
      <c r="L9" s="49"/>
    </row>
    <row r="10" spans="1:12" ht="24.75" customHeight="1">
      <c r="A10" s="41" t="s">
        <v>1623</v>
      </c>
      <c r="B10" s="37">
        <v>60</v>
      </c>
      <c r="C10" s="37">
        <v>150</v>
      </c>
      <c r="D10" s="37">
        <v>150</v>
      </c>
      <c r="E10" s="12">
        <f t="shared" si="1"/>
        <v>150</v>
      </c>
      <c r="F10" s="37">
        <v>58.23</v>
      </c>
      <c r="G10" s="37">
        <v>91.77</v>
      </c>
      <c r="H10" s="12">
        <f t="shared" si="2"/>
        <v>0</v>
      </c>
      <c r="I10" s="12">
        <f t="shared" si="3"/>
        <v>0</v>
      </c>
      <c r="J10" s="12">
        <f t="shared" si="4"/>
        <v>0</v>
      </c>
      <c r="K10" s="12" t="str">
        <f t="shared" si="5"/>
        <v>是</v>
      </c>
      <c r="L10" s="49"/>
    </row>
    <row r="11" spans="1:12" ht="24.75" customHeight="1">
      <c r="A11" s="42" t="s">
        <v>1624</v>
      </c>
      <c r="B11" s="37">
        <v>9769.17</v>
      </c>
      <c r="C11" s="37">
        <v>12547</v>
      </c>
      <c r="D11" s="37">
        <v>12547</v>
      </c>
      <c r="E11" s="12">
        <f t="shared" si="1"/>
        <v>12547</v>
      </c>
      <c r="F11" s="37">
        <v>11696</v>
      </c>
      <c r="G11" s="37">
        <v>851</v>
      </c>
      <c r="H11" s="12">
        <f t="shared" si="2"/>
        <v>0</v>
      </c>
      <c r="I11" s="12">
        <f t="shared" si="3"/>
        <v>0</v>
      </c>
      <c r="J11" s="12">
        <f t="shared" si="4"/>
        <v>0</v>
      </c>
      <c r="K11" s="12" t="str">
        <f t="shared" si="5"/>
        <v>是</v>
      </c>
      <c r="L11" s="49"/>
    </row>
    <row r="12" spans="1:12" ht="24.75" customHeight="1">
      <c r="A12" s="41" t="s">
        <v>1625</v>
      </c>
      <c r="B12" s="37">
        <v>153</v>
      </c>
      <c r="C12" s="37">
        <v>197.5</v>
      </c>
      <c r="D12" s="37">
        <v>197.5</v>
      </c>
      <c r="E12" s="12">
        <f t="shared" si="1"/>
        <v>251.12</v>
      </c>
      <c r="F12" s="37">
        <v>231.87</v>
      </c>
      <c r="G12" s="37">
        <v>19.25</v>
      </c>
      <c r="H12" s="12">
        <f t="shared" si="2"/>
        <v>0</v>
      </c>
      <c r="I12" s="12">
        <f t="shared" si="3"/>
        <v>0</v>
      </c>
      <c r="J12" s="12">
        <f t="shared" si="4"/>
        <v>0</v>
      </c>
      <c r="K12" s="12" t="str">
        <f t="shared" si="5"/>
        <v>是</v>
      </c>
      <c r="L12" s="49"/>
    </row>
    <row r="13" spans="1:12" ht="24.75" customHeight="1">
      <c r="A13" s="41" t="s">
        <v>1626</v>
      </c>
      <c r="B13" s="37">
        <v>0</v>
      </c>
      <c r="C13" s="37">
        <v>1.59</v>
      </c>
      <c r="D13" s="37">
        <v>1.59</v>
      </c>
      <c r="E13" s="12">
        <f t="shared" si="1"/>
        <v>1.5899999999999999</v>
      </c>
      <c r="F13" s="37">
        <v>1</v>
      </c>
      <c r="G13" s="37">
        <v>0.59</v>
      </c>
      <c r="H13" s="12">
        <f t="shared" si="2"/>
        <v>0</v>
      </c>
      <c r="I13" s="12">
        <f t="shared" si="3"/>
        <v>0</v>
      </c>
      <c r="J13" s="12">
        <f t="shared" si="4"/>
        <v>0</v>
      </c>
      <c r="K13" s="12" t="str">
        <f t="shared" si="5"/>
        <v>是</v>
      </c>
      <c r="L13" s="49"/>
    </row>
    <row r="14" spans="1:12" ht="24.75" customHeight="1">
      <c r="A14" s="43" t="s">
        <v>1627</v>
      </c>
      <c r="B14" s="37">
        <v>160.625</v>
      </c>
      <c r="C14" s="37">
        <v>168.75</v>
      </c>
      <c r="D14" s="37">
        <v>169</v>
      </c>
      <c r="E14" s="12">
        <f t="shared" si="1"/>
        <v>169</v>
      </c>
      <c r="F14" s="37">
        <v>169</v>
      </c>
      <c r="G14" s="37"/>
      <c r="H14" s="12">
        <f t="shared" si="2"/>
        <v>0</v>
      </c>
      <c r="I14" s="12">
        <f t="shared" si="3"/>
        <v>0</v>
      </c>
      <c r="J14" s="12">
        <f t="shared" si="4"/>
        <v>0</v>
      </c>
      <c r="K14" s="12" t="str">
        <f t="shared" si="5"/>
        <v>是</v>
      </c>
      <c r="L14" s="49"/>
    </row>
    <row r="15" spans="1:12" ht="24.75" customHeight="1">
      <c r="A15" s="41" t="s">
        <v>1628</v>
      </c>
      <c r="B15" s="37">
        <v>71.2</v>
      </c>
      <c r="C15" s="37">
        <v>89</v>
      </c>
      <c r="D15" s="37">
        <v>89</v>
      </c>
      <c r="E15" s="12">
        <f t="shared" si="1"/>
        <v>89</v>
      </c>
      <c r="F15" s="37">
        <v>89</v>
      </c>
      <c r="G15" s="37"/>
      <c r="H15" s="12">
        <f t="shared" si="2"/>
        <v>0</v>
      </c>
      <c r="I15" s="12">
        <f t="shared" si="3"/>
        <v>0</v>
      </c>
      <c r="J15" s="12">
        <f t="shared" si="4"/>
        <v>0</v>
      </c>
      <c r="K15" s="12" t="str">
        <f t="shared" si="5"/>
        <v>是</v>
      </c>
      <c r="L15" s="49"/>
    </row>
    <row r="16" spans="1:12" ht="24.75" customHeight="1">
      <c r="A16" s="41" t="s">
        <v>1629</v>
      </c>
      <c r="B16" s="37"/>
      <c r="C16" s="37"/>
      <c r="D16" s="37"/>
      <c r="E16" s="12">
        <f t="shared" si="1"/>
        <v>0</v>
      </c>
      <c r="F16" s="37"/>
      <c r="G16" s="37"/>
      <c r="H16" s="12">
        <f t="shared" si="2"/>
        <v>0</v>
      </c>
      <c r="I16" s="12">
        <f t="shared" si="3"/>
        <v>0</v>
      </c>
      <c r="J16" s="12">
        <f t="shared" si="4"/>
        <v>0</v>
      </c>
      <c r="K16" s="12" t="str">
        <f t="shared" si="5"/>
        <v>是</v>
      </c>
      <c r="L16" s="49"/>
    </row>
    <row r="17" spans="1:12" ht="24.75" customHeight="1">
      <c r="A17" s="41" t="s">
        <v>1630</v>
      </c>
      <c r="B17" s="37"/>
      <c r="C17" s="37"/>
      <c r="D17" s="37"/>
      <c r="E17" s="12">
        <f t="shared" si="1"/>
        <v>0</v>
      </c>
      <c r="F17" s="37"/>
      <c r="G17" s="37"/>
      <c r="H17" s="12">
        <f t="shared" si="2"/>
        <v>0</v>
      </c>
      <c r="I17" s="12">
        <f t="shared" si="3"/>
        <v>0</v>
      </c>
      <c r="J17" s="12">
        <f t="shared" si="4"/>
        <v>0</v>
      </c>
      <c r="K17" s="12" t="str">
        <f t="shared" si="5"/>
        <v>是</v>
      </c>
      <c r="L17" s="49"/>
    </row>
    <row r="18" spans="1:12" ht="24.75" customHeight="1">
      <c r="A18" s="41" t="s">
        <v>1631</v>
      </c>
      <c r="B18" s="37"/>
      <c r="C18" s="37"/>
      <c r="D18" s="37"/>
      <c r="E18" s="12">
        <f t="shared" si="1"/>
        <v>0</v>
      </c>
      <c r="F18" s="37"/>
      <c r="G18" s="37"/>
      <c r="H18" s="12">
        <f t="shared" si="2"/>
        <v>0</v>
      </c>
      <c r="I18" s="12">
        <f t="shared" si="3"/>
        <v>0</v>
      </c>
      <c r="J18" s="12">
        <f t="shared" si="4"/>
        <v>0</v>
      </c>
      <c r="K18" s="12" t="str">
        <f t="shared" si="5"/>
        <v>是</v>
      </c>
      <c r="L18" s="49"/>
    </row>
    <row r="19" spans="1:12" ht="24.75" customHeight="1">
      <c r="A19" s="41" t="s">
        <v>1632</v>
      </c>
      <c r="B19" s="37"/>
      <c r="C19" s="37"/>
      <c r="D19" s="37"/>
      <c r="E19" s="12">
        <f t="shared" si="1"/>
        <v>0</v>
      </c>
      <c r="F19" s="37"/>
      <c r="G19" s="37"/>
      <c r="H19" s="12">
        <f t="shared" si="2"/>
        <v>0</v>
      </c>
      <c r="I19" s="12">
        <f t="shared" si="3"/>
        <v>0</v>
      </c>
      <c r="J19" s="12">
        <f t="shared" si="4"/>
        <v>0</v>
      </c>
      <c r="K19" s="12" t="str">
        <f t="shared" si="5"/>
        <v>是</v>
      </c>
      <c r="L19" s="49"/>
    </row>
    <row r="20" spans="1:12" ht="24.75" customHeight="1">
      <c r="A20" s="44" t="s">
        <v>1633</v>
      </c>
      <c r="B20" s="37">
        <f aca="true" t="shared" si="8" ref="B20:G20">B21</f>
        <v>64</v>
      </c>
      <c r="C20" s="37">
        <f t="shared" si="8"/>
        <v>64</v>
      </c>
      <c r="D20" s="37">
        <f t="shared" si="8"/>
        <v>64</v>
      </c>
      <c r="E20" s="12">
        <f t="shared" si="1"/>
        <v>64</v>
      </c>
      <c r="F20" s="37">
        <f t="shared" si="8"/>
        <v>64</v>
      </c>
      <c r="G20" s="37">
        <f t="shared" si="8"/>
        <v>0</v>
      </c>
      <c r="H20" s="12">
        <f t="shared" si="2"/>
        <v>0</v>
      </c>
      <c r="I20" s="12">
        <f t="shared" si="3"/>
        <v>0</v>
      </c>
      <c r="J20" s="12">
        <f t="shared" si="4"/>
        <v>0</v>
      </c>
      <c r="K20" s="12" t="str">
        <f t="shared" si="5"/>
        <v>是</v>
      </c>
      <c r="L20" s="49"/>
    </row>
    <row r="21" spans="1:12" s="27" customFormat="1" ht="24.75" customHeight="1">
      <c r="A21" s="38" t="s">
        <v>1634</v>
      </c>
      <c r="B21" s="39">
        <v>64</v>
      </c>
      <c r="C21" s="39">
        <v>64</v>
      </c>
      <c r="D21" s="39">
        <v>64</v>
      </c>
      <c r="E21" s="40">
        <f t="shared" si="1"/>
        <v>64</v>
      </c>
      <c r="F21" s="39">
        <v>64</v>
      </c>
      <c r="G21" s="39"/>
      <c r="H21" s="40">
        <f t="shared" si="2"/>
        <v>0</v>
      </c>
      <c r="I21" s="40">
        <f t="shared" si="3"/>
        <v>0</v>
      </c>
      <c r="J21" s="40">
        <f t="shared" si="4"/>
        <v>0</v>
      </c>
      <c r="K21" s="40" t="str">
        <f t="shared" si="5"/>
        <v>是</v>
      </c>
      <c r="L21" s="50"/>
    </row>
    <row r="22" spans="1:12" ht="24.75" customHeight="1">
      <c r="A22" s="44" t="s">
        <v>1635</v>
      </c>
      <c r="B22" s="37">
        <f aca="true" t="shared" si="9" ref="B22:G22">B23+B26+B29+B32+B35+B39+B40+B41+B42</f>
        <v>10552.9022</v>
      </c>
      <c r="C22" s="37">
        <f t="shared" si="9"/>
        <v>14406.601799999999</v>
      </c>
      <c r="D22" s="37">
        <f t="shared" si="9"/>
        <v>25976.444</v>
      </c>
      <c r="E22" s="12">
        <f t="shared" si="1"/>
        <v>25976.444</v>
      </c>
      <c r="F22" s="37">
        <f t="shared" si="9"/>
        <v>23813.584</v>
      </c>
      <c r="G22" s="37">
        <f t="shared" si="9"/>
        <v>2162.8599999999997</v>
      </c>
      <c r="H22" s="12">
        <f t="shared" si="2"/>
        <v>0</v>
      </c>
      <c r="I22" s="12">
        <f t="shared" si="3"/>
        <v>0</v>
      </c>
      <c r="J22" s="12">
        <f t="shared" si="4"/>
        <v>0</v>
      </c>
      <c r="K22" s="12" t="str">
        <f t="shared" si="5"/>
        <v>是</v>
      </c>
      <c r="L22" s="49"/>
    </row>
    <row r="23" spans="1:12" ht="24.75" customHeight="1">
      <c r="A23" s="42" t="s">
        <v>1636</v>
      </c>
      <c r="B23" s="37">
        <f aca="true" t="shared" si="10" ref="B23:G23">SUM(B24:B25)</f>
        <v>5676.7526</v>
      </c>
      <c r="C23" s="37">
        <f t="shared" si="10"/>
        <v>10649.987</v>
      </c>
      <c r="D23" s="37">
        <f t="shared" si="10"/>
        <v>11408</v>
      </c>
      <c r="E23" s="37">
        <f t="shared" si="10"/>
        <v>11408</v>
      </c>
      <c r="F23" s="37">
        <f t="shared" si="10"/>
        <v>11349</v>
      </c>
      <c r="G23" s="37">
        <f t="shared" si="10"/>
        <v>59</v>
      </c>
      <c r="H23" s="12">
        <f t="shared" si="2"/>
        <v>0</v>
      </c>
      <c r="I23" s="12">
        <f t="shared" si="3"/>
        <v>0</v>
      </c>
      <c r="J23" s="12">
        <f t="shared" si="4"/>
        <v>0</v>
      </c>
      <c r="K23" s="12" t="str">
        <f t="shared" si="5"/>
        <v>是</v>
      </c>
      <c r="L23" s="49"/>
    </row>
    <row r="24" spans="1:12" ht="24.75" customHeight="1">
      <c r="A24" s="42" t="s">
        <v>1637</v>
      </c>
      <c r="B24" s="37">
        <v>188</v>
      </c>
      <c r="C24" s="37">
        <v>188</v>
      </c>
      <c r="D24" s="37">
        <v>188</v>
      </c>
      <c r="E24" s="12">
        <f aca="true" t="shared" si="11" ref="E24:E28">F24+G24</f>
        <v>188</v>
      </c>
      <c r="F24" s="37">
        <v>188</v>
      </c>
      <c r="G24" s="37">
        <v>0</v>
      </c>
      <c r="H24" s="12"/>
      <c r="I24" s="12"/>
      <c r="J24" s="12"/>
      <c r="K24" s="12" t="str">
        <f t="shared" si="5"/>
        <v>是</v>
      </c>
      <c r="L24" s="49"/>
    </row>
    <row r="25" spans="1:12" ht="24.75" customHeight="1">
      <c r="A25" s="42" t="s">
        <v>1638</v>
      </c>
      <c r="B25" s="37">
        <v>5488.7526</v>
      </c>
      <c r="C25" s="37">
        <v>10461.987</v>
      </c>
      <c r="D25" s="37">
        <v>11220</v>
      </c>
      <c r="E25" s="12">
        <f t="shared" si="11"/>
        <v>11220</v>
      </c>
      <c r="F25" s="37">
        <v>11161</v>
      </c>
      <c r="G25" s="37">
        <v>59</v>
      </c>
      <c r="H25" s="12"/>
      <c r="I25" s="12"/>
      <c r="J25" s="12"/>
      <c r="K25" s="12" t="str">
        <f t="shared" si="5"/>
        <v>是</v>
      </c>
      <c r="L25" s="49"/>
    </row>
    <row r="26" spans="1:12" ht="24.75" customHeight="1">
      <c r="A26" s="42" t="s">
        <v>1639</v>
      </c>
      <c r="B26" s="37">
        <f aca="true" t="shared" si="12" ref="B26:G26">SUM(B27:B28)</f>
        <v>4280.7816</v>
      </c>
      <c r="C26" s="37">
        <f t="shared" si="12"/>
        <v>0</v>
      </c>
      <c r="D26" s="37">
        <f t="shared" si="12"/>
        <v>7369</v>
      </c>
      <c r="E26" s="37">
        <f t="shared" si="12"/>
        <v>7369</v>
      </c>
      <c r="F26" s="37">
        <f t="shared" si="12"/>
        <v>7369</v>
      </c>
      <c r="G26" s="37">
        <f t="shared" si="12"/>
        <v>0</v>
      </c>
      <c r="H26" s="12"/>
      <c r="I26" s="12"/>
      <c r="J26" s="12"/>
      <c r="K26" s="12" t="str">
        <f t="shared" si="5"/>
        <v>是</v>
      </c>
      <c r="L26" s="49"/>
    </row>
    <row r="27" spans="1:12" ht="24.75" customHeight="1">
      <c r="A27" s="42" t="s">
        <v>1640</v>
      </c>
      <c r="B27" s="37">
        <v>2279.5272</v>
      </c>
      <c r="C27" s="37">
        <v>0</v>
      </c>
      <c r="D27" s="37">
        <v>3721</v>
      </c>
      <c r="E27" s="12">
        <f t="shared" si="11"/>
        <v>3721</v>
      </c>
      <c r="F27" s="45">
        <v>3721</v>
      </c>
      <c r="G27" s="37">
        <v>0</v>
      </c>
      <c r="H27" s="12"/>
      <c r="I27" s="12"/>
      <c r="J27" s="12"/>
      <c r="K27" s="12" t="str">
        <f t="shared" si="5"/>
        <v>是</v>
      </c>
      <c r="L27" s="49"/>
    </row>
    <row r="28" spans="1:12" ht="24.75" customHeight="1">
      <c r="A28" s="42" t="s">
        <v>1641</v>
      </c>
      <c r="B28" s="37">
        <v>2001.2544</v>
      </c>
      <c r="C28" s="37">
        <v>0</v>
      </c>
      <c r="D28" s="37">
        <v>3648</v>
      </c>
      <c r="E28" s="12">
        <f t="shared" si="11"/>
        <v>3648</v>
      </c>
      <c r="F28" s="37">
        <v>3648</v>
      </c>
      <c r="G28" s="37">
        <v>0</v>
      </c>
      <c r="H28" s="12"/>
      <c r="I28" s="12"/>
      <c r="J28" s="12"/>
      <c r="K28" s="12" t="str">
        <f t="shared" si="5"/>
        <v>是</v>
      </c>
      <c r="L28" s="49"/>
    </row>
    <row r="29" spans="1:12" ht="24.75" customHeight="1">
      <c r="A29" s="42" t="s">
        <v>1642</v>
      </c>
      <c r="B29" s="37">
        <f aca="true" t="shared" si="13" ref="B29:G29">SUM(B30:B31)</f>
        <v>423.95759999999996</v>
      </c>
      <c r="C29" s="37">
        <f t="shared" si="13"/>
        <v>0</v>
      </c>
      <c r="D29" s="37">
        <f t="shared" si="13"/>
        <v>1426.944</v>
      </c>
      <c r="E29" s="37">
        <f t="shared" si="13"/>
        <v>1426.944</v>
      </c>
      <c r="F29" s="37">
        <f t="shared" si="13"/>
        <v>428.084</v>
      </c>
      <c r="G29" s="37">
        <f t="shared" si="13"/>
        <v>998.8599999999999</v>
      </c>
      <c r="H29" s="12"/>
      <c r="I29" s="12"/>
      <c r="J29" s="12"/>
      <c r="K29" s="12" t="str">
        <f t="shared" si="5"/>
        <v>是</v>
      </c>
      <c r="L29" s="49"/>
    </row>
    <row r="30" spans="1:12" ht="24.75" customHeight="1">
      <c r="A30" s="42" t="s">
        <v>1643</v>
      </c>
      <c r="B30" s="37">
        <v>141.912</v>
      </c>
      <c r="C30" s="37">
        <v>0</v>
      </c>
      <c r="D30" s="37">
        <v>421.2</v>
      </c>
      <c r="E30" s="12">
        <f aca="true" t="shared" si="14" ref="E30:E34">F30+G30</f>
        <v>421.2</v>
      </c>
      <c r="F30" s="37">
        <v>126.36</v>
      </c>
      <c r="G30" s="37">
        <v>294.84</v>
      </c>
      <c r="H30" s="12"/>
      <c r="I30" s="12"/>
      <c r="J30" s="12"/>
      <c r="K30" s="12" t="str">
        <f t="shared" si="5"/>
        <v>是</v>
      </c>
      <c r="L30" s="49"/>
    </row>
    <row r="31" spans="1:12" ht="24.75" customHeight="1">
      <c r="A31" s="42" t="s">
        <v>1644</v>
      </c>
      <c r="B31" s="37">
        <v>282.0456</v>
      </c>
      <c r="C31" s="37">
        <v>0</v>
      </c>
      <c r="D31" s="37">
        <v>1005.744</v>
      </c>
      <c r="E31" s="12">
        <f t="shared" si="14"/>
        <v>1005.7439999999999</v>
      </c>
      <c r="F31" s="37">
        <v>301.724</v>
      </c>
      <c r="G31" s="37">
        <v>704.02</v>
      </c>
      <c r="H31" s="12"/>
      <c r="I31" s="12"/>
      <c r="J31" s="12"/>
      <c r="K31" s="12" t="str">
        <f t="shared" si="5"/>
        <v>是</v>
      </c>
      <c r="L31" s="49"/>
    </row>
    <row r="32" spans="1:12" ht="24.75" customHeight="1">
      <c r="A32" s="42" t="s">
        <v>1645</v>
      </c>
      <c r="B32" s="37">
        <f aca="true" t="shared" si="15" ref="B32:G32">SUM(B33:B34)</f>
        <v>0</v>
      </c>
      <c r="C32" s="37">
        <f t="shared" si="15"/>
        <v>2815</v>
      </c>
      <c r="D32" s="37">
        <f t="shared" si="15"/>
        <v>2815</v>
      </c>
      <c r="E32" s="37">
        <f t="shared" si="15"/>
        <v>2815</v>
      </c>
      <c r="F32" s="37">
        <f t="shared" si="15"/>
        <v>2569</v>
      </c>
      <c r="G32" s="37">
        <f t="shared" si="15"/>
        <v>246</v>
      </c>
      <c r="H32" s="12"/>
      <c r="I32" s="12"/>
      <c r="J32" s="12"/>
      <c r="K32" s="12" t="str">
        <f t="shared" si="5"/>
        <v>是</v>
      </c>
      <c r="L32" s="49"/>
    </row>
    <row r="33" spans="1:12" ht="24.75" customHeight="1">
      <c r="A33" s="42" t="s">
        <v>1646</v>
      </c>
      <c r="B33" s="37">
        <v>0</v>
      </c>
      <c r="C33" s="37">
        <v>777</v>
      </c>
      <c r="D33" s="37">
        <v>777</v>
      </c>
      <c r="E33" s="12">
        <f t="shared" si="14"/>
        <v>777</v>
      </c>
      <c r="F33" s="37">
        <v>777</v>
      </c>
      <c r="G33" s="37">
        <v>0</v>
      </c>
      <c r="H33" s="12"/>
      <c r="I33" s="12"/>
      <c r="J33" s="12"/>
      <c r="K33" s="12" t="str">
        <f t="shared" si="5"/>
        <v>是</v>
      </c>
      <c r="L33" s="49"/>
    </row>
    <row r="34" spans="1:12" ht="24.75" customHeight="1">
      <c r="A34" s="42" t="s">
        <v>1647</v>
      </c>
      <c r="B34" s="37">
        <v>0</v>
      </c>
      <c r="C34" s="37">
        <v>2038</v>
      </c>
      <c r="D34" s="37">
        <v>2038</v>
      </c>
      <c r="E34" s="12">
        <f t="shared" si="14"/>
        <v>2038</v>
      </c>
      <c r="F34" s="37">
        <v>1792</v>
      </c>
      <c r="G34" s="37">
        <v>246</v>
      </c>
      <c r="H34" s="12"/>
      <c r="I34" s="12"/>
      <c r="J34" s="12"/>
      <c r="K34" s="12" t="str">
        <f t="shared" si="5"/>
        <v>是</v>
      </c>
      <c r="L34" s="49"/>
    </row>
    <row r="35" spans="1:12" ht="24.75" customHeight="1">
      <c r="A35" s="42" t="s">
        <v>1648</v>
      </c>
      <c r="B35" s="45">
        <f aca="true" t="shared" si="16" ref="B35:G35">SUM(B36:B38)</f>
        <v>171.4104</v>
      </c>
      <c r="C35" s="45">
        <f t="shared" si="16"/>
        <v>226.1148</v>
      </c>
      <c r="D35" s="45">
        <f t="shared" si="16"/>
        <v>226</v>
      </c>
      <c r="E35" s="45">
        <f t="shared" si="16"/>
        <v>226</v>
      </c>
      <c r="F35" s="45">
        <f t="shared" si="16"/>
        <v>176</v>
      </c>
      <c r="G35" s="45">
        <f t="shared" si="16"/>
        <v>50</v>
      </c>
      <c r="H35" s="12"/>
      <c r="I35" s="12"/>
      <c r="J35" s="12"/>
      <c r="K35" s="12" t="str">
        <f t="shared" si="5"/>
        <v>是</v>
      </c>
      <c r="L35" s="49"/>
    </row>
    <row r="36" spans="1:12" ht="24.75" customHeight="1">
      <c r="A36" s="42" t="s">
        <v>1649</v>
      </c>
      <c r="B36" s="37">
        <v>27.0648</v>
      </c>
      <c r="C36" s="37">
        <v>49.1148</v>
      </c>
      <c r="D36" s="37">
        <v>49</v>
      </c>
      <c r="E36" s="12">
        <f aca="true" t="shared" si="17" ref="E36:E45">F36+G36</f>
        <v>49</v>
      </c>
      <c r="F36" s="37">
        <v>38</v>
      </c>
      <c r="G36" s="37">
        <v>11</v>
      </c>
      <c r="H36" s="12"/>
      <c r="I36" s="12"/>
      <c r="J36" s="12"/>
      <c r="K36" s="12" t="str">
        <f t="shared" si="5"/>
        <v>是</v>
      </c>
      <c r="L36" s="49"/>
    </row>
    <row r="37" spans="1:12" ht="24.75" customHeight="1">
      <c r="A37" s="42" t="s">
        <v>1650</v>
      </c>
      <c r="B37" s="37">
        <v>30.9312</v>
      </c>
      <c r="C37" s="37">
        <v>38</v>
      </c>
      <c r="D37" s="37">
        <v>38</v>
      </c>
      <c r="E37" s="12">
        <f t="shared" si="17"/>
        <v>38</v>
      </c>
      <c r="F37" s="37">
        <v>30</v>
      </c>
      <c r="G37" s="37">
        <v>8</v>
      </c>
      <c r="H37" s="12"/>
      <c r="I37" s="12"/>
      <c r="J37" s="12"/>
      <c r="K37" s="12" t="str">
        <f t="shared" si="5"/>
        <v>是</v>
      </c>
      <c r="L37" s="49"/>
    </row>
    <row r="38" spans="1:12" ht="24.75" customHeight="1">
      <c r="A38" s="42" t="s">
        <v>1651</v>
      </c>
      <c r="B38" s="37">
        <v>113.4144</v>
      </c>
      <c r="C38" s="37">
        <v>139</v>
      </c>
      <c r="D38" s="37">
        <v>139</v>
      </c>
      <c r="E38" s="12">
        <f t="shared" si="17"/>
        <v>139</v>
      </c>
      <c r="F38" s="37">
        <v>108</v>
      </c>
      <c r="G38" s="37">
        <v>31</v>
      </c>
      <c r="H38" s="12"/>
      <c r="I38" s="12"/>
      <c r="J38" s="12"/>
      <c r="K38" s="12" t="str">
        <f t="shared" si="5"/>
        <v>是</v>
      </c>
      <c r="L38" s="49"/>
    </row>
    <row r="39" spans="1:12" ht="24.75" customHeight="1">
      <c r="A39" s="42" t="s">
        <v>1652</v>
      </c>
      <c r="B39" s="37"/>
      <c r="C39" s="45">
        <v>200</v>
      </c>
      <c r="D39" s="45">
        <v>200</v>
      </c>
      <c r="E39" s="12">
        <f t="shared" si="17"/>
        <v>200</v>
      </c>
      <c r="F39" s="45">
        <v>200</v>
      </c>
      <c r="G39" s="45"/>
      <c r="H39" s="12"/>
      <c r="I39" s="12"/>
      <c r="J39" s="12"/>
      <c r="K39" s="12" t="str">
        <f t="shared" si="5"/>
        <v>是</v>
      </c>
      <c r="L39" s="49"/>
    </row>
    <row r="40" spans="1:12" ht="24.75" customHeight="1">
      <c r="A40" s="43" t="s">
        <v>1653</v>
      </c>
      <c r="B40" s="37"/>
      <c r="C40" s="45">
        <v>190.5</v>
      </c>
      <c r="D40" s="45">
        <v>190.5</v>
      </c>
      <c r="E40" s="12">
        <f t="shared" si="17"/>
        <v>190.5</v>
      </c>
      <c r="F40" s="45">
        <v>165.5</v>
      </c>
      <c r="G40" s="45">
        <v>25</v>
      </c>
      <c r="H40" s="12">
        <f aca="true" t="shared" si="18" ref="H40:H46">IF(($E40-B40)&gt;=0,0,$E40-B40)</f>
        <v>0</v>
      </c>
      <c r="I40" s="12">
        <f aca="true" t="shared" si="19" ref="I40:I46">IF(($E40-C40)&gt;=0,0,$E40-C40)</f>
        <v>0</v>
      </c>
      <c r="J40" s="12">
        <f aca="true" t="shared" si="20" ref="J40:J46">IF(($E40-D40)&gt;=0,0,$E40-D40)</f>
        <v>0</v>
      </c>
      <c r="K40" s="12" t="str">
        <f t="shared" si="5"/>
        <v>是</v>
      </c>
      <c r="L40" s="49"/>
    </row>
    <row r="41" spans="1:12" ht="24.75" customHeight="1">
      <c r="A41" s="43" t="s">
        <v>1654</v>
      </c>
      <c r="B41" s="37"/>
      <c r="C41" s="45">
        <v>0</v>
      </c>
      <c r="D41" s="45">
        <v>1920</v>
      </c>
      <c r="E41" s="12">
        <f t="shared" si="17"/>
        <v>1920</v>
      </c>
      <c r="F41" s="45">
        <v>1136</v>
      </c>
      <c r="G41" s="45">
        <v>784</v>
      </c>
      <c r="H41" s="12">
        <f t="shared" si="18"/>
        <v>0</v>
      </c>
      <c r="I41" s="12">
        <f t="shared" si="19"/>
        <v>0</v>
      </c>
      <c r="J41" s="12">
        <f t="shared" si="20"/>
        <v>0</v>
      </c>
      <c r="K41" s="12" t="str">
        <f t="shared" si="5"/>
        <v>是</v>
      </c>
      <c r="L41" s="49"/>
    </row>
    <row r="42" spans="1:12" ht="24.75" customHeight="1">
      <c r="A42" s="42" t="s">
        <v>1655</v>
      </c>
      <c r="B42" s="37"/>
      <c r="C42" s="45">
        <v>325</v>
      </c>
      <c r="D42" s="45">
        <v>421</v>
      </c>
      <c r="E42" s="12">
        <f t="shared" si="17"/>
        <v>421</v>
      </c>
      <c r="F42" s="45">
        <v>421</v>
      </c>
      <c r="G42" s="45"/>
      <c r="H42" s="12">
        <f t="shared" si="18"/>
        <v>0</v>
      </c>
      <c r="I42" s="12">
        <f t="shared" si="19"/>
        <v>0</v>
      </c>
      <c r="J42" s="12">
        <f t="shared" si="20"/>
        <v>0</v>
      </c>
      <c r="K42" s="12" t="str">
        <f t="shared" si="5"/>
        <v>是</v>
      </c>
      <c r="L42" s="49"/>
    </row>
    <row r="43" spans="1:12" ht="24.75" customHeight="1">
      <c r="A43" s="46" t="s">
        <v>1656</v>
      </c>
      <c r="B43" s="37">
        <f>SUM(B44,B45,B46,B49)</f>
        <v>24578.45</v>
      </c>
      <c r="C43" s="37">
        <f aca="true" t="shared" si="21" ref="C43:G43">C44+C45+C46+C49</f>
        <v>24693.258</v>
      </c>
      <c r="D43" s="37">
        <f t="shared" si="21"/>
        <v>26747.8</v>
      </c>
      <c r="E43" s="12">
        <f t="shared" si="17"/>
        <v>26747.8</v>
      </c>
      <c r="F43" s="37">
        <f t="shared" si="21"/>
        <v>23855</v>
      </c>
      <c r="G43" s="37">
        <f t="shared" si="21"/>
        <v>2892.8</v>
      </c>
      <c r="H43" s="12">
        <f t="shared" si="18"/>
        <v>0</v>
      </c>
      <c r="I43" s="12">
        <f t="shared" si="19"/>
        <v>0</v>
      </c>
      <c r="J43" s="12">
        <f t="shared" si="20"/>
        <v>0</v>
      </c>
      <c r="K43" s="12" t="str">
        <f t="shared" si="5"/>
        <v>是</v>
      </c>
      <c r="L43" s="49"/>
    </row>
    <row r="44" spans="1:12" ht="24.75" customHeight="1">
      <c r="A44" s="47" t="s">
        <v>1657</v>
      </c>
      <c r="B44" s="45">
        <v>20085.4</v>
      </c>
      <c r="C44" s="45">
        <v>20085.4</v>
      </c>
      <c r="D44" s="45">
        <v>21124.8</v>
      </c>
      <c r="E44" s="12">
        <f t="shared" si="17"/>
        <v>21124.8</v>
      </c>
      <c r="F44" s="45">
        <v>18716</v>
      </c>
      <c r="G44" s="45">
        <v>2408.8</v>
      </c>
      <c r="H44" s="12">
        <f t="shared" si="18"/>
        <v>0</v>
      </c>
      <c r="I44" s="12">
        <f t="shared" si="19"/>
        <v>0</v>
      </c>
      <c r="J44" s="12">
        <f t="shared" si="20"/>
        <v>0</v>
      </c>
      <c r="K44" s="12" t="str">
        <f t="shared" si="5"/>
        <v>是</v>
      </c>
      <c r="L44" s="49"/>
    </row>
    <row r="45" spans="1:12" ht="24.75" customHeight="1">
      <c r="A45" s="47" t="s">
        <v>1658</v>
      </c>
      <c r="B45" s="45">
        <v>4412.15</v>
      </c>
      <c r="C45" s="45">
        <v>4412.15</v>
      </c>
      <c r="D45" s="45">
        <v>4691</v>
      </c>
      <c r="E45" s="12">
        <f t="shared" si="17"/>
        <v>4691</v>
      </c>
      <c r="F45" s="45">
        <v>4263</v>
      </c>
      <c r="G45" s="45">
        <v>428</v>
      </c>
      <c r="H45" s="12">
        <f t="shared" si="18"/>
        <v>0</v>
      </c>
      <c r="I45" s="12">
        <f t="shared" si="19"/>
        <v>0</v>
      </c>
      <c r="J45" s="12">
        <f t="shared" si="20"/>
        <v>0</v>
      </c>
      <c r="K45" s="12" t="str">
        <f t="shared" si="5"/>
        <v>是</v>
      </c>
      <c r="L45" s="49"/>
    </row>
    <row r="46" spans="1:12" ht="24.75" customHeight="1">
      <c r="A46" s="47" t="s">
        <v>1659</v>
      </c>
      <c r="B46" s="45">
        <f aca="true" t="shared" si="22" ref="B46:G46">SUM(B47:B48)</f>
        <v>4.76</v>
      </c>
      <c r="C46" s="45">
        <f t="shared" si="22"/>
        <v>66.94800000000001</v>
      </c>
      <c r="D46" s="45">
        <f t="shared" si="22"/>
        <v>803</v>
      </c>
      <c r="E46" s="45">
        <f t="shared" si="22"/>
        <v>803</v>
      </c>
      <c r="F46" s="45">
        <f t="shared" si="22"/>
        <v>755</v>
      </c>
      <c r="G46" s="45">
        <f t="shared" si="22"/>
        <v>48</v>
      </c>
      <c r="H46" s="12">
        <f t="shared" si="18"/>
        <v>0</v>
      </c>
      <c r="I46" s="12">
        <f t="shared" si="19"/>
        <v>0</v>
      </c>
      <c r="J46" s="12">
        <f t="shared" si="20"/>
        <v>0</v>
      </c>
      <c r="K46" s="12" t="str">
        <f t="shared" si="5"/>
        <v>是</v>
      </c>
      <c r="L46" s="49"/>
    </row>
    <row r="47" spans="1:12" ht="24.75" customHeight="1">
      <c r="A47" s="47" t="s">
        <v>1660</v>
      </c>
      <c r="B47" s="37">
        <v>0</v>
      </c>
      <c r="C47" s="37">
        <v>60</v>
      </c>
      <c r="D47" s="37">
        <v>720</v>
      </c>
      <c r="E47" s="12">
        <f aca="true" t="shared" si="23" ref="E47:E52">F47+G47</f>
        <v>720</v>
      </c>
      <c r="F47" s="37">
        <v>720</v>
      </c>
      <c r="G47" s="37">
        <v>0</v>
      </c>
      <c r="H47" s="12"/>
      <c r="I47" s="12"/>
      <c r="J47" s="12"/>
      <c r="K47" s="12" t="str">
        <f t="shared" si="5"/>
        <v>是</v>
      </c>
      <c r="L47" s="49"/>
    </row>
    <row r="48" spans="1:12" ht="24.75" customHeight="1">
      <c r="A48" s="47" t="s">
        <v>1661</v>
      </c>
      <c r="B48" s="45">
        <v>4.76</v>
      </c>
      <c r="C48" s="45">
        <v>6.948</v>
      </c>
      <c r="D48" s="45">
        <v>83</v>
      </c>
      <c r="E48" s="12">
        <f t="shared" si="23"/>
        <v>83</v>
      </c>
      <c r="F48" s="37">
        <v>35</v>
      </c>
      <c r="G48" s="37">
        <v>48</v>
      </c>
      <c r="H48" s="12"/>
      <c r="I48" s="12"/>
      <c r="J48" s="12"/>
      <c r="K48" s="12" t="str">
        <f t="shared" si="5"/>
        <v>是</v>
      </c>
      <c r="L48" s="49"/>
    </row>
    <row r="49" spans="1:12" ht="24.75" customHeight="1">
      <c r="A49" s="47" t="s">
        <v>1662</v>
      </c>
      <c r="B49" s="37">
        <f aca="true" t="shared" si="24" ref="B49:G49">SUM(B50:B51)</f>
        <v>76.14</v>
      </c>
      <c r="C49" s="37">
        <f t="shared" si="24"/>
        <v>128.76</v>
      </c>
      <c r="D49" s="37">
        <f t="shared" si="24"/>
        <v>129</v>
      </c>
      <c r="E49" s="37">
        <f>SUM(F49:G49)</f>
        <v>129</v>
      </c>
      <c r="F49" s="37">
        <f t="shared" si="24"/>
        <v>121</v>
      </c>
      <c r="G49" s="37">
        <f t="shared" si="24"/>
        <v>8</v>
      </c>
      <c r="H49" s="12"/>
      <c r="I49" s="12"/>
      <c r="J49" s="12"/>
      <c r="K49" s="12" t="str">
        <f t="shared" si="5"/>
        <v>是</v>
      </c>
      <c r="L49" s="49"/>
    </row>
    <row r="50" spans="1:12" ht="24.75" customHeight="1">
      <c r="A50" s="47" t="s">
        <v>1663</v>
      </c>
      <c r="B50" s="37">
        <v>57.24</v>
      </c>
      <c r="C50" s="37">
        <v>101.76</v>
      </c>
      <c r="D50" s="37">
        <v>102</v>
      </c>
      <c r="E50" s="12">
        <f t="shared" si="23"/>
        <v>102</v>
      </c>
      <c r="F50" s="37">
        <v>96</v>
      </c>
      <c r="G50" s="37">
        <v>6</v>
      </c>
      <c r="H50" s="12"/>
      <c r="I50" s="12"/>
      <c r="J50" s="12"/>
      <c r="K50" s="12" t="str">
        <f t="shared" si="5"/>
        <v>是</v>
      </c>
      <c r="L50" s="49"/>
    </row>
    <row r="51" spans="1:12" ht="24.75" customHeight="1">
      <c r="A51" s="47" t="s">
        <v>1664</v>
      </c>
      <c r="B51" s="37">
        <v>18.9</v>
      </c>
      <c r="C51" s="37">
        <v>27</v>
      </c>
      <c r="D51" s="37">
        <v>27</v>
      </c>
      <c r="E51" s="12">
        <f t="shared" si="23"/>
        <v>27</v>
      </c>
      <c r="F51" s="37">
        <v>25</v>
      </c>
      <c r="G51" s="37">
        <v>2</v>
      </c>
      <c r="H51" s="12"/>
      <c r="I51" s="12"/>
      <c r="J51" s="12"/>
      <c r="K51" s="12" t="str">
        <f t="shared" si="5"/>
        <v>是</v>
      </c>
      <c r="L51" s="49"/>
    </row>
    <row r="52" spans="1:12" ht="24.75" customHeight="1">
      <c r="A52" s="46" t="s">
        <v>1665</v>
      </c>
      <c r="B52" s="37">
        <f aca="true" t="shared" si="25" ref="B52:G52">B53+B54+B55</f>
        <v>0</v>
      </c>
      <c r="C52" s="37">
        <f t="shared" si="25"/>
        <v>4299.3</v>
      </c>
      <c r="D52" s="37">
        <f t="shared" si="25"/>
        <v>4440.13</v>
      </c>
      <c r="E52" s="12">
        <f t="shared" si="23"/>
        <v>4335.13</v>
      </c>
      <c r="F52" s="37">
        <f t="shared" si="25"/>
        <v>2642.109</v>
      </c>
      <c r="G52" s="37">
        <f t="shared" si="25"/>
        <v>1693.0210000000002</v>
      </c>
      <c r="H52" s="12">
        <f aca="true" t="shared" si="26" ref="H52:H57">IF(($E52-B52)&gt;=0,0,$E52-B52)</f>
        <v>0</v>
      </c>
      <c r="I52" s="12">
        <f aca="true" t="shared" si="27" ref="I52:I57">IF(($E52-C52)&gt;=0,0,$E52-C52)</f>
        <v>0</v>
      </c>
      <c r="J52" s="12">
        <f aca="true" t="shared" si="28" ref="J52:J57">IF(($E52-D52)&gt;=0,0,$E52-D52)</f>
        <v>-105</v>
      </c>
      <c r="K52" s="12" t="str">
        <f t="shared" si="5"/>
        <v>是</v>
      </c>
      <c r="L52" s="49"/>
    </row>
    <row r="53" spans="1:12" ht="24.75" customHeight="1">
      <c r="A53" s="47" t="s">
        <v>1666</v>
      </c>
      <c r="B53" s="37"/>
      <c r="C53" s="37">
        <v>1170</v>
      </c>
      <c r="D53" s="37">
        <v>1180</v>
      </c>
      <c r="E53" s="12">
        <f aca="true" t="shared" si="29" ref="E53:E65">SUM(F53:G53)</f>
        <v>1180</v>
      </c>
      <c r="F53" s="37">
        <v>723</v>
      </c>
      <c r="G53" s="37">
        <v>457</v>
      </c>
      <c r="H53" s="12">
        <f t="shared" si="26"/>
        <v>0</v>
      </c>
      <c r="I53" s="12">
        <f t="shared" si="27"/>
        <v>0</v>
      </c>
      <c r="J53" s="12">
        <f t="shared" si="28"/>
        <v>0</v>
      </c>
      <c r="K53" s="12" t="str">
        <f t="shared" si="5"/>
        <v>是</v>
      </c>
      <c r="L53" s="49"/>
    </row>
    <row r="54" spans="1:12" ht="24.75" customHeight="1">
      <c r="A54" s="47" t="s">
        <v>1667</v>
      </c>
      <c r="B54" s="37"/>
      <c r="C54" s="45">
        <v>180.9</v>
      </c>
      <c r="D54" s="45">
        <v>198.99</v>
      </c>
      <c r="E54" s="12">
        <f>F54+G54</f>
        <v>198.99</v>
      </c>
      <c r="F54" s="37">
        <v>19.899</v>
      </c>
      <c r="G54" s="37">
        <v>179.091</v>
      </c>
      <c r="H54" s="12">
        <f t="shared" si="26"/>
        <v>0</v>
      </c>
      <c r="I54" s="12">
        <f t="shared" si="27"/>
        <v>0</v>
      </c>
      <c r="J54" s="12">
        <f t="shared" si="28"/>
        <v>0</v>
      </c>
      <c r="K54" s="12" t="str">
        <f t="shared" si="5"/>
        <v>是</v>
      </c>
      <c r="L54" s="49"/>
    </row>
    <row r="55" spans="1:12" ht="120.75" customHeight="1">
      <c r="A55" s="47" t="s">
        <v>1668</v>
      </c>
      <c r="B55" s="37"/>
      <c r="C55" s="37">
        <v>2948.4</v>
      </c>
      <c r="D55" s="37">
        <v>3061.14</v>
      </c>
      <c r="E55" s="12">
        <f t="shared" si="29"/>
        <v>2956.1400000000003</v>
      </c>
      <c r="F55" s="37">
        <v>1899.21</v>
      </c>
      <c r="G55" s="37">
        <v>1056.93</v>
      </c>
      <c r="H55" s="12">
        <f t="shared" si="26"/>
        <v>0</v>
      </c>
      <c r="I55" s="12">
        <f t="shared" si="27"/>
        <v>0</v>
      </c>
      <c r="J55" s="12">
        <f t="shared" si="28"/>
        <v>-104.99999999999955</v>
      </c>
      <c r="K55" s="12" t="str">
        <f t="shared" si="5"/>
        <v>是</v>
      </c>
      <c r="L55" s="51" t="s">
        <v>1669</v>
      </c>
    </row>
    <row r="56" spans="1:12" ht="24.75" customHeight="1">
      <c r="A56" s="46" t="s">
        <v>1670</v>
      </c>
      <c r="B56" s="37">
        <f aca="true" t="shared" si="30" ref="B56:G56">B57</f>
        <v>30852</v>
      </c>
      <c r="C56" s="37">
        <f t="shared" si="30"/>
        <v>30852.2</v>
      </c>
      <c r="D56" s="37">
        <f t="shared" si="30"/>
        <v>30859.1</v>
      </c>
      <c r="E56" s="12">
        <f t="shared" si="30"/>
        <v>30859.16</v>
      </c>
      <c r="F56" s="37">
        <f t="shared" si="30"/>
        <v>21514.96</v>
      </c>
      <c r="G56" s="37">
        <f t="shared" si="30"/>
        <v>9344.2</v>
      </c>
      <c r="H56" s="12">
        <f t="shared" si="26"/>
        <v>0</v>
      </c>
      <c r="I56" s="12">
        <f t="shared" si="27"/>
        <v>0</v>
      </c>
      <c r="J56" s="12">
        <f t="shared" si="28"/>
        <v>0</v>
      </c>
      <c r="K56" s="12" t="str">
        <f t="shared" si="5"/>
        <v>是</v>
      </c>
      <c r="L56" s="49"/>
    </row>
    <row r="57" spans="1:12" ht="24.75" customHeight="1">
      <c r="A57" s="47" t="s">
        <v>1671</v>
      </c>
      <c r="B57" s="45">
        <v>30852</v>
      </c>
      <c r="C57" s="45">
        <v>30852.2</v>
      </c>
      <c r="D57" s="12">
        <v>30859.1</v>
      </c>
      <c r="E57" s="12">
        <f t="shared" si="29"/>
        <v>30859.16</v>
      </c>
      <c r="F57" s="12">
        <f>SUM(F58:F91,F92,F97)</f>
        <v>21514.96</v>
      </c>
      <c r="G57" s="12">
        <f>SUM(G58:G91,G92,G97)</f>
        <v>9344.2</v>
      </c>
      <c r="H57" s="12">
        <f t="shared" si="26"/>
        <v>0</v>
      </c>
      <c r="I57" s="12">
        <f t="shared" si="27"/>
        <v>0</v>
      </c>
      <c r="J57" s="12">
        <f t="shared" si="28"/>
        <v>0</v>
      </c>
      <c r="K57" s="12" t="str">
        <f t="shared" si="5"/>
        <v>是</v>
      </c>
      <c r="L57" s="49"/>
    </row>
    <row r="58" spans="1:12" ht="24.75" customHeight="1">
      <c r="A58" s="47" t="s">
        <v>1672</v>
      </c>
      <c r="B58" s="12"/>
      <c r="C58" s="12"/>
      <c r="D58" s="12">
        <v>1011.8</v>
      </c>
      <c r="E58" s="12">
        <f t="shared" si="29"/>
        <v>1011.8</v>
      </c>
      <c r="F58" s="12">
        <v>100</v>
      </c>
      <c r="G58" s="45">
        <v>911.8</v>
      </c>
      <c r="H58" s="37"/>
      <c r="I58" s="37"/>
      <c r="J58" s="37"/>
      <c r="K58" s="12"/>
      <c r="L58" s="49"/>
    </row>
    <row r="59" spans="1:12" ht="24.75" customHeight="1">
      <c r="A59" s="47" t="s">
        <v>1673</v>
      </c>
      <c r="B59" s="12"/>
      <c r="C59" s="12"/>
      <c r="D59" s="12">
        <v>346</v>
      </c>
      <c r="E59" s="12">
        <f t="shared" si="29"/>
        <v>346</v>
      </c>
      <c r="F59" s="12">
        <v>346</v>
      </c>
      <c r="G59" s="45"/>
      <c r="H59" s="37"/>
      <c r="I59" s="37"/>
      <c r="J59" s="37"/>
      <c r="K59" s="12"/>
      <c r="L59" s="49"/>
    </row>
    <row r="60" spans="1:12" ht="24.75" customHeight="1">
      <c r="A60" s="47" t="s">
        <v>1674</v>
      </c>
      <c r="B60" s="12"/>
      <c r="C60" s="12"/>
      <c r="D60" s="12">
        <v>1043</v>
      </c>
      <c r="E60" s="12">
        <f t="shared" si="29"/>
        <v>1043</v>
      </c>
      <c r="F60" s="12">
        <v>1043</v>
      </c>
      <c r="G60" s="45"/>
      <c r="H60" s="37"/>
      <c r="I60" s="37"/>
      <c r="J60" s="37"/>
      <c r="K60" s="12"/>
      <c r="L60" s="49"/>
    </row>
    <row r="61" spans="1:12" ht="24.75" customHeight="1">
      <c r="A61" s="47" t="s">
        <v>1675</v>
      </c>
      <c r="B61" s="12"/>
      <c r="C61" s="12"/>
      <c r="D61" s="12">
        <v>50</v>
      </c>
      <c r="E61" s="12">
        <f t="shared" si="29"/>
        <v>50</v>
      </c>
      <c r="F61" s="12">
        <v>50</v>
      </c>
      <c r="G61" s="45"/>
      <c r="H61" s="37"/>
      <c r="I61" s="37"/>
      <c r="J61" s="37"/>
      <c r="K61" s="12"/>
      <c r="L61" s="49"/>
    </row>
    <row r="62" spans="1:12" ht="24.75" customHeight="1">
      <c r="A62" s="47" t="s">
        <v>1676</v>
      </c>
      <c r="B62" s="12"/>
      <c r="C62" s="12"/>
      <c r="D62" s="12">
        <v>296</v>
      </c>
      <c r="E62" s="12">
        <f t="shared" si="29"/>
        <v>296</v>
      </c>
      <c r="F62" s="12">
        <v>296</v>
      </c>
      <c r="G62" s="45"/>
      <c r="H62" s="37"/>
      <c r="I62" s="37"/>
      <c r="J62" s="37"/>
      <c r="K62" s="12"/>
      <c r="L62" s="49"/>
    </row>
    <row r="63" spans="1:12" ht="24.75" customHeight="1">
      <c r="A63" s="47" t="s">
        <v>1677</v>
      </c>
      <c r="B63" s="12"/>
      <c r="C63" s="12"/>
      <c r="D63" s="12">
        <v>50</v>
      </c>
      <c r="E63" s="12">
        <f t="shared" si="29"/>
        <v>50</v>
      </c>
      <c r="F63" s="12">
        <v>50</v>
      </c>
      <c r="G63" s="45"/>
      <c r="H63" s="37"/>
      <c r="I63" s="37"/>
      <c r="J63" s="37"/>
      <c r="K63" s="12"/>
      <c r="L63" s="49"/>
    </row>
    <row r="64" spans="1:12" ht="24.75" customHeight="1">
      <c r="A64" s="47" t="s">
        <v>1678</v>
      </c>
      <c r="B64" s="12"/>
      <c r="C64" s="12"/>
      <c r="D64" s="12">
        <v>40</v>
      </c>
      <c r="E64" s="12">
        <f t="shared" si="29"/>
        <v>40</v>
      </c>
      <c r="F64" s="12">
        <v>40</v>
      </c>
      <c r="G64" s="45"/>
      <c r="H64" s="37"/>
      <c r="I64" s="37"/>
      <c r="J64" s="37"/>
      <c r="K64" s="12"/>
      <c r="L64" s="49"/>
    </row>
    <row r="65" spans="1:12" ht="24.75" customHeight="1">
      <c r="A65" s="47" t="s">
        <v>1679</v>
      </c>
      <c r="B65" s="12"/>
      <c r="C65" s="12"/>
      <c r="D65" s="12">
        <v>13.56</v>
      </c>
      <c r="E65" s="12">
        <f t="shared" si="29"/>
        <v>13.56</v>
      </c>
      <c r="F65" s="12">
        <v>13.56</v>
      </c>
      <c r="G65" s="45"/>
      <c r="H65" s="37"/>
      <c r="I65" s="37"/>
      <c r="J65" s="37"/>
      <c r="K65" s="12"/>
      <c r="L65" s="49"/>
    </row>
    <row r="66" spans="1:12" ht="24.75" customHeight="1">
      <c r="A66" s="47" t="s">
        <v>1680</v>
      </c>
      <c r="B66" s="12"/>
      <c r="C66" s="12"/>
      <c r="D66" s="12">
        <v>6</v>
      </c>
      <c r="E66" s="12">
        <f aca="true" t="shared" si="31" ref="E66:E91">F66+G66</f>
        <v>6</v>
      </c>
      <c r="F66" s="12">
        <v>6</v>
      </c>
      <c r="G66" s="12"/>
      <c r="H66" s="37"/>
      <c r="I66" s="37"/>
      <c r="J66" s="37"/>
      <c r="K66" s="12"/>
      <c r="L66" s="49"/>
    </row>
    <row r="67" spans="1:12" ht="24.75" customHeight="1">
      <c r="A67" s="47" t="s">
        <v>1681</v>
      </c>
      <c r="B67" s="12"/>
      <c r="C67" s="12"/>
      <c r="D67" s="12">
        <v>5</v>
      </c>
      <c r="E67" s="12">
        <f t="shared" si="31"/>
        <v>5</v>
      </c>
      <c r="F67" s="12">
        <v>5</v>
      </c>
      <c r="G67" s="12"/>
      <c r="H67" s="37"/>
      <c r="I67" s="37"/>
      <c r="J67" s="37"/>
      <c r="K67" s="12"/>
      <c r="L67" s="49"/>
    </row>
    <row r="68" spans="1:12" ht="24.75" customHeight="1">
      <c r="A68" s="47" t="s">
        <v>1682</v>
      </c>
      <c r="B68" s="37"/>
      <c r="C68" s="37"/>
      <c r="D68" s="37">
        <v>120</v>
      </c>
      <c r="E68" s="12">
        <f t="shared" si="31"/>
        <v>120</v>
      </c>
      <c r="F68" s="37">
        <v>120</v>
      </c>
      <c r="G68" s="37">
        <v>0</v>
      </c>
      <c r="H68" s="37"/>
      <c r="I68" s="37"/>
      <c r="J68" s="37"/>
      <c r="K68" s="12"/>
      <c r="L68" s="49"/>
    </row>
    <row r="69" spans="1:12" ht="24.75" customHeight="1">
      <c r="A69" s="47" t="s">
        <v>1683</v>
      </c>
      <c r="B69" s="37"/>
      <c r="C69" s="37"/>
      <c r="D69" s="37">
        <v>28</v>
      </c>
      <c r="E69" s="12">
        <f t="shared" si="31"/>
        <v>28</v>
      </c>
      <c r="F69" s="37">
        <v>28</v>
      </c>
      <c r="G69" s="37"/>
      <c r="H69" s="37"/>
      <c r="I69" s="37"/>
      <c r="J69" s="37"/>
      <c r="K69" s="12"/>
      <c r="L69" s="49"/>
    </row>
    <row r="70" spans="1:12" ht="24.75" customHeight="1">
      <c r="A70" s="47" t="s">
        <v>1684</v>
      </c>
      <c r="B70" s="37"/>
      <c r="C70" s="37"/>
      <c r="D70" s="37">
        <v>2610</v>
      </c>
      <c r="E70" s="12">
        <f t="shared" si="31"/>
        <v>2610</v>
      </c>
      <c r="F70" s="37">
        <v>1332</v>
      </c>
      <c r="G70" s="37">
        <v>1278</v>
      </c>
      <c r="H70" s="37"/>
      <c r="I70" s="37"/>
      <c r="J70" s="37"/>
      <c r="K70" s="12"/>
      <c r="L70" s="49"/>
    </row>
    <row r="71" spans="1:12" ht="24.75" customHeight="1">
      <c r="A71" s="47" t="s">
        <v>1685</v>
      </c>
      <c r="B71" s="37"/>
      <c r="C71" s="37"/>
      <c r="D71" s="37">
        <v>90</v>
      </c>
      <c r="E71" s="12">
        <f t="shared" si="31"/>
        <v>90</v>
      </c>
      <c r="F71" s="37"/>
      <c r="G71" s="37">
        <v>90</v>
      </c>
      <c r="H71" s="37"/>
      <c r="I71" s="37"/>
      <c r="J71" s="37"/>
      <c r="K71" s="12"/>
      <c r="L71" s="49"/>
    </row>
    <row r="72" spans="1:12" ht="24.75" customHeight="1">
      <c r="A72" s="47" t="s">
        <v>1686</v>
      </c>
      <c r="B72" s="37"/>
      <c r="C72" s="37"/>
      <c r="D72" s="37">
        <v>120</v>
      </c>
      <c r="E72" s="12">
        <f t="shared" si="31"/>
        <v>120</v>
      </c>
      <c r="F72" s="37"/>
      <c r="G72" s="37">
        <v>120</v>
      </c>
      <c r="H72" s="37"/>
      <c r="I72" s="37"/>
      <c r="J72" s="37"/>
      <c r="K72" s="12"/>
      <c r="L72" s="49"/>
    </row>
    <row r="73" spans="1:12" ht="24.75" customHeight="1">
      <c r="A73" s="47" t="s">
        <v>1687</v>
      </c>
      <c r="B73" s="37"/>
      <c r="C73" s="37"/>
      <c r="D73" s="37">
        <v>1000</v>
      </c>
      <c r="E73" s="12">
        <f t="shared" si="31"/>
        <v>1000</v>
      </c>
      <c r="F73" s="37"/>
      <c r="G73" s="37">
        <v>1000</v>
      </c>
      <c r="H73" s="37"/>
      <c r="I73" s="37"/>
      <c r="J73" s="37"/>
      <c r="K73" s="12"/>
      <c r="L73" s="49"/>
    </row>
    <row r="74" spans="1:12" ht="24.75" customHeight="1">
      <c r="A74" s="43" t="s">
        <v>1688</v>
      </c>
      <c r="B74" s="37"/>
      <c r="C74" s="37"/>
      <c r="D74" s="37">
        <v>600</v>
      </c>
      <c r="E74" s="12">
        <f t="shared" si="31"/>
        <v>600</v>
      </c>
      <c r="F74" s="37">
        <v>70</v>
      </c>
      <c r="G74" s="37">
        <v>530</v>
      </c>
      <c r="H74" s="37"/>
      <c r="I74" s="37"/>
      <c r="J74" s="37"/>
      <c r="K74" s="12"/>
      <c r="L74" s="49"/>
    </row>
    <row r="75" spans="1:12" ht="24.75" customHeight="1">
      <c r="A75" s="47" t="s">
        <v>1689</v>
      </c>
      <c r="B75" s="37"/>
      <c r="C75" s="37"/>
      <c r="D75" s="37">
        <v>100</v>
      </c>
      <c r="E75" s="12">
        <f t="shared" si="31"/>
        <v>100</v>
      </c>
      <c r="F75" s="37">
        <v>70</v>
      </c>
      <c r="G75" s="37">
        <v>30</v>
      </c>
      <c r="H75" s="37"/>
      <c r="I75" s="37"/>
      <c r="J75" s="37"/>
      <c r="K75" s="12"/>
      <c r="L75" s="49"/>
    </row>
    <row r="76" spans="1:12" ht="24.75" customHeight="1">
      <c r="A76" s="47" t="s">
        <v>1690</v>
      </c>
      <c r="B76" s="37"/>
      <c r="C76" s="37"/>
      <c r="D76" s="37">
        <v>5100</v>
      </c>
      <c r="E76" s="12">
        <f t="shared" si="31"/>
        <v>5100</v>
      </c>
      <c r="F76" s="37">
        <v>5100</v>
      </c>
      <c r="G76" s="37"/>
      <c r="H76" s="37"/>
      <c r="I76" s="37"/>
      <c r="J76" s="37"/>
      <c r="K76" s="12"/>
      <c r="L76" s="49"/>
    </row>
    <row r="77" spans="1:12" ht="24.75" customHeight="1">
      <c r="A77" s="47" t="s">
        <v>1691</v>
      </c>
      <c r="B77" s="37"/>
      <c r="C77" s="37"/>
      <c r="D77" s="37">
        <v>100</v>
      </c>
      <c r="E77" s="12">
        <f t="shared" si="31"/>
        <v>100</v>
      </c>
      <c r="F77" s="37">
        <v>100</v>
      </c>
      <c r="G77" s="37">
        <v>0</v>
      </c>
      <c r="H77" s="37"/>
      <c r="I77" s="37"/>
      <c r="J77" s="37"/>
      <c r="K77" s="12"/>
      <c r="L77" s="49"/>
    </row>
    <row r="78" spans="1:12" ht="24.75" customHeight="1">
      <c r="A78" s="47" t="s">
        <v>1692</v>
      </c>
      <c r="B78" s="37"/>
      <c r="C78" s="37"/>
      <c r="D78" s="37">
        <v>3100</v>
      </c>
      <c r="E78" s="12">
        <f t="shared" si="31"/>
        <v>3100</v>
      </c>
      <c r="F78" s="37">
        <v>1380</v>
      </c>
      <c r="G78" s="37">
        <v>1720</v>
      </c>
      <c r="H78" s="37"/>
      <c r="I78" s="37"/>
      <c r="J78" s="37"/>
      <c r="K78" s="12"/>
      <c r="L78" s="49"/>
    </row>
    <row r="79" spans="1:12" ht="24.75" customHeight="1">
      <c r="A79" s="47" t="s">
        <v>1693</v>
      </c>
      <c r="B79" s="37"/>
      <c r="C79" s="37"/>
      <c r="D79" s="37">
        <v>45</v>
      </c>
      <c r="E79" s="12">
        <f t="shared" si="31"/>
        <v>45</v>
      </c>
      <c r="F79" s="37">
        <v>20</v>
      </c>
      <c r="G79" s="37">
        <v>25</v>
      </c>
      <c r="H79" s="37"/>
      <c r="I79" s="37"/>
      <c r="J79" s="37"/>
      <c r="K79" s="12"/>
      <c r="L79" s="49"/>
    </row>
    <row r="80" spans="1:12" ht="24.75" customHeight="1">
      <c r="A80" s="47" t="s">
        <v>1694</v>
      </c>
      <c r="B80" s="37"/>
      <c r="C80" s="37"/>
      <c r="D80" s="37">
        <v>150</v>
      </c>
      <c r="E80" s="12">
        <f t="shared" si="31"/>
        <v>150</v>
      </c>
      <c r="F80" s="37"/>
      <c r="G80" s="37">
        <v>150</v>
      </c>
      <c r="H80" s="37"/>
      <c r="I80" s="37"/>
      <c r="J80" s="37"/>
      <c r="K80" s="12"/>
      <c r="L80" s="49"/>
    </row>
    <row r="81" spans="1:12" ht="24.75" customHeight="1">
      <c r="A81" s="52" t="s">
        <v>1695</v>
      </c>
      <c r="B81" s="39"/>
      <c r="C81" s="39"/>
      <c r="D81" s="39">
        <v>2714</v>
      </c>
      <c r="E81" s="40">
        <f t="shared" si="31"/>
        <v>2714.4</v>
      </c>
      <c r="F81" s="39">
        <v>1606.4</v>
      </c>
      <c r="G81" s="39">
        <v>1108</v>
      </c>
      <c r="H81" s="39"/>
      <c r="I81" s="39"/>
      <c r="J81" s="39"/>
      <c r="K81" s="40"/>
      <c r="L81" s="50"/>
    </row>
    <row r="82" spans="1:12" ht="24.75" customHeight="1">
      <c r="A82" s="47" t="s">
        <v>1696</v>
      </c>
      <c r="B82" s="37"/>
      <c r="C82" s="37"/>
      <c r="D82" s="37">
        <v>600</v>
      </c>
      <c r="E82" s="12">
        <f t="shared" si="31"/>
        <v>600</v>
      </c>
      <c r="F82" s="37">
        <v>600</v>
      </c>
      <c r="G82" s="37"/>
      <c r="H82" s="37"/>
      <c r="I82" s="37"/>
      <c r="J82" s="37"/>
      <c r="K82" s="12"/>
      <c r="L82" s="49"/>
    </row>
    <row r="83" spans="1:12" ht="24.75" customHeight="1">
      <c r="A83" s="47" t="s">
        <v>1697</v>
      </c>
      <c r="B83" s="37"/>
      <c r="C83" s="37"/>
      <c r="D83" s="37">
        <v>833</v>
      </c>
      <c r="E83" s="12">
        <f t="shared" si="31"/>
        <v>833</v>
      </c>
      <c r="F83" s="37">
        <v>621</v>
      </c>
      <c r="G83" s="37">
        <v>212</v>
      </c>
      <c r="H83" s="37"/>
      <c r="I83" s="37"/>
      <c r="J83" s="37"/>
      <c r="K83" s="12"/>
      <c r="L83" s="49"/>
    </row>
    <row r="84" spans="1:12" ht="24.75" customHeight="1">
      <c r="A84" s="47" t="s">
        <v>1698</v>
      </c>
      <c r="B84" s="37"/>
      <c r="C84" s="37"/>
      <c r="D84" s="37">
        <v>632</v>
      </c>
      <c r="E84" s="12">
        <f t="shared" si="31"/>
        <v>632</v>
      </c>
      <c r="F84" s="37">
        <v>632</v>
      </c>
      <c r="G84" s="37"/>
      <c r="H84" s="37"/>
      <c r="I84" s="37"/>
      <c r="J84" s="37"/>
      <c r="K84" s="12"/>
      <c r="L84" s="49"/>
    </row>
    <row r="85" spans="1:12" ht="24.75" customHeight="1">
      <c r="A85" s="47" t="s">
        <v>1699</v>
      </c>
      <c r="B85" s="37"/>
      <c r="C85" s="37"/>
      <c r="D85" s="37">
        <v>732</v>
      </c>
      <c r="E85" s="12">
        <f t="shared" si="31"/>
        <v>732</v>
      </c>
      <c r="F85" s="37">
        <v>732</v>
      </c>
      <c r="G85" s="37"/>
      <c r="H85" s="37"/>
      <c r="I85" s="37"/>
      <c r="J85" s="37"/>
      <c r="K85" s="12"/>
      <c r="L85" s="49"/>
    </row>
    <row r="86" spans="1:12" ht="24.75" customHeight="1">
      <c r="A86" s="47" t="s">
        <v>1700</v>
      </c>
      <c r="B86" s="37"/>
      <c r="C86" s="37"/>
      <c r="D86" s="37">
        <v>1104</v>
      </c>
      <c r="E86" s="12">
        <f t="shared" si="31"/>
        <v>1104</v>
      </c>
      <c r="F86" s="37">
        <v>1104</v>
      </c>
      <c r="G86" s="37"/>
      <c r="H86" s="37"/>
      <c r="I86" s="37"/>
      <c r="J86" s="37"/>
      <c r="K86" s="12"/>
      <c r="L86" s="49"/>
    </row>
    <row r="87" spans="1:12" ht="24.75" customHeight="1">
      <c r="A87" s="47" t="s">
        <v>1701</v>
      </c>
      <c r="B87" s="37"/>
      <c r="C87" s="37"/>
      <c r="D87" s="37">
        <v>1114</v>
      </c>
      <c r="E87" s="12">
        <f t="shared" si="31"/>
        <v>1114</v>
      </c>
      <c r="F87" s="37">
        <v>1020</v>
      </c>
      <c r="G87" s="37">
        <v>94</v>
      </c>
      <c r="H87" s="37"/>
      <c r="I87" s="37"/>
      <c r="J87" s="37"/>
      <c r="K87" s="12"/>
      <c r="L87" s="49"/>
    </row>
    <row r="88" spans="1:12" ht="24.75" customHeight="1">
      <c r="A88" s="47" t="s">
        <v>1702</v>
      </c>
      <c r="B88" s="37"/>
      <c r="C88" s="37"/>
      <c r="D88" s="37">
        <v>55</v>
      </c>
      <c r="E88" s="12">
        <f t="shared" si="31"/>
        <v>55</v>
      </c>
      <c r="F88" s="37">
        <v>55</v>
      </c>
      <c r="G88" s="37"/>
      <c r="H88" s="37"/>
      <c r="I88" s="37"/>
      <c r="J88" s="37"/>
      <c r="K88" s="12"/>
      <c r="L88" s="49"/>
    </row>
    <row r="89" spans="1:12" ht="24.75" customHeight="1">
      <c r="A89" s="47" t="s">
        <v>1703</v>
      </c>
      <c r="B89" s="37"/>
      <c r="C89" s="37"/>
      <c r="D89" s="37">
        <v>97</v>
      </c>
      <c r="E89" s="12">
        <f t="shared" si="31"/>
        <v>97</v>
      </c>
      <c r="F89" s="37">
        <v>93</v>
      </c>
      <c r="G89" s="37">
        <v>4</v>
      </c>
      <c r="H89" s="37"/>
      <c r="I89" s="37"/>
      <c r="J89" s="37"/>
      <c r="K89" s="12"/>
      <c r="L89" s="49"/>
    </row>
    <row r="90" spans="1:12" ht="24.75" customHeight="1">
      <c r="A90" s="47" t="s">
        <v>1704</v>
      </c>
      <c r="B90" s="37"/>
      <c r="C90" s="37"/>
      <c r="D90" s="37">
        <v>8.4</v>
      </c>
      <c r="E90" s="12">
        <f t="shared" si="31"/>
        <v>8.4</v>
      </c>
      <c r="F90" s="37">
        <v>6</v>
      </c>
      <c r="G90" s="37">
        <v>2.4</v>
      </c>
      <c r="H90" s="37"/>
      <c r="I90" s="37"/>
      <c r="J90" s="37"/>
      <c r="K90" s="12"/>
      <c r="L90" s="49"/>
    </row>
    <row r="91" spans="1:12" ht="24.75" customHeight="1">
      <c r="A91" s="47" t="s">
        <v>1705</v>
      </c>
      <c r="B91" s="37"/>
      <c r="C91" s="37"/>
      <c r="D91" s="37">
        <v>89</v>
      </c>
      <c r="E91" s="12">
        <f t="shared" si="31"/>
        <v>89</v>
      </c>
      <c r="F91" s="37">
        <v>20</v>
      </c>
      <c r="G91" s="37">
        <v>69</v>
      </c>
      <c r="H91" s="37"/>
      <c r="I91" s="37"/>
      <c r="J91" s="37"/>
      <c r="K91" s="12"/>
      <c r="L91" s="49"/>
    </row>
    <row r="92" spans="1:12" ht="24.75" customHeight="1">
      <c r="A92" s="47" t="s">
        <v>1706</v>
      </c>
      <c r="B92" s="37"/>
      <c r="C92" s="37"/>
      <c r="D92" s="12">
        <f aca="true" t="shared" si="32" ref="D92:G92">SUM(D93:D96)</f>
        <v>332</v>
      </c>
      <c r="E92" s="12">
        <f t="shared" si="32"/>
        <v>332</v>
      </c>
      <c r="F92" s="12">
        <f t="shared" si="32"/>
        <v>298</v>
      </c>
      <c r="G92" s="12">
        <f t="shared" si="32"/>
        <v>34</v>
      </c>
      <c r="H92" s="37"/>
      <c r="I92" s="37"/>
      <c r="J92" s="37"/>
      <c r="K92" s="12"/>
      <c r="L92" s="49"/>
    </row>
    <row r="93" spans="1:12" ht="24.75" customHeight="1">
      <c r="A93" s="47" t="s">
        <v>1707</v>
      </c>
      <c r="B93" s="37"/>
      <c r="C93" s="37"/>
      <c r="D93" s="12">
        <v>122</v>
      </c>
      <c r="E93" s="12">
        <v>122</v>
      </c>
      <c r="F93" s="37">
        <v>122</v>
      </c>
      <c r="G93" s="37"/>
      <c r="H93" s="37"/>
      <c r="I93" s="37"/>
      <c r="J93" s="37"/>
      <c r="K93" s="12"/>
      <c r="L93" s="49"/>
    </row>
    <row r="94" spans="1:12" ht="24.75" customHeight="1">
      <c r="A94" s="47" t="s">
        <v>1708</v>
      </c>
      <c r="B94" s="37"/>
      <c r="C94" s="37"/>
      <c r="D94" s="12">
        <v>50</v>
      </c>
      <c r="E94" s="12">
        <v>50</v>
      </c>
      <c r="F94" s="37">
        <v>50</v>
      </c>
      <c r="G94" s="37"/>
      <c r="H94" s="37"/>
      <c r="I94" s="37"/>
      <c r="J94" s="37"/>
      <c r="K94" s="12"/>
      <c r="L94" s="49"/>
    </row>
    <row r="95" spans="1:12" ht="24.75" customHeight="1">
      <c r="A95" s="47" t="s">
        <v>1709</v>
      </c>
      <c r="B95" s="37"/>
      <c r="C95" s="37"/>
      <c r="D95" s="12">
        <v>125</v>
      </c>
      <c r="E95" s="12">
        <f aca="true" t="shared" si="33" ref="E95:E97">SUM(F95:G95)</f>
        <v>125</v>
      </c>
      <c r="F95" s="37">
        <v>91</v>
      </c>
      <c r="G95" s="37">
        <v>34</v>
      </c>
      <c r="H95" s="37"/>
      <c r="I95" s="37"/>
      <c r="J95" s="37"/>
      <c r="K95" s="12"/>
      <c r="L95" s="49"/>
    </row>
    <row r="96" spans="1:12" ht="24.75" customHeight="1">
      <c r="A96" s="47" t="s">
        <v>1710</v>
      </c>
      <c r="B96" s="37"/>
      <c r="C96" s="37"/>
      <c r="D96" s="12">
        <v>35</v>
      </c>
      <c r="E96" s="12">
        <f t="shared" si="33"/>
        <v>35</v>
      </c>
      <c r="F96" s="37">
        <v>35</v>
      </c>
      <c r="G96" s="37"/>
      <c r="H96" s="37"/>
      <c r="I96" s="37"/>
      <c r="J96" s="37"/>
      <c r="K96" s="12"/>
      <c r="L96" s="49"/>
    </row>
    <row r="97" spans="1:12" ht="24.75" customHeight="1">
      <c r="A97" s="47" t="s">
        <v>1711</v>
      </c>
      <c r="B97" s="37"/>
      <c r="C97" s="37"/>
      <c r="D97" s="12">
        <f aca="true" t="shared" si="34" ref="D97:G97">SUM(D98:D110)</f>
        <v>6524</v>
      </c>
      <c r="E97" s="12">
        <f t="shared" si="33"/>
        <v>6524</v>
      </c>
      <c r="F97" s="12">
        <f t="shared" si="34"/>
        <v>4558</v>
      </c>
      <c r="G97" s="12">
        <f t="shared" si="34"/>
        <v>1966</v>
      </c>
      <c r="H97" s="37"/>
      <c r="I97" s="37"/>
      <c r="J97" s="37"/>
      <c r="K97" s="12"/>
      <c r="L97" s="49"/>
    </row>
    <row r="98" spans="1:12" ht="24.75" customHeight="1">
      <c r="A98" s="47" t="s">
        <v>1712</v>
      </c>
      <c r="B98" s="37"/>
      <c r="C98" s="37"/>
      <c r="D98" s="12">
        <v>250</v>
      </c>
      <c r="E98" s="12">
        <v>250</v>
      </c>
      <c r="F98" s="37">
        <v>118</v>
      </c>
      <c r="G98" s="37">
        <v>132</v>
      </c>
      <c r="H98" s="37"/>
      <c r="I98" s="37"/>
      <c r="J98" s="37"/>
      <c r="K98" s="12"/>
      <c r="L98" s="49"/>
    </row>
    <row r="99" spans="1:12" ht="24.75" customHeight="1">
      <c r="A99" s="47" t="s">
        <v>1713</v>
      </c>
      <c r="B99" s="37"/>
      <c r="C99" s="37"/>
      <c r="D99" s="12">
        <v>1560</v>
      </c>
      <c r="E99" s="12">
        <v>1560</v>
      </c>
      <c r="F99" s="37">
        <v>1560</v>
      </c>
      <c r="G99" s="37"/>
      <c r="H99" s="37"/>
      <c r="I99" s="37"/>
      <c r="J99" s="37"/>
      <c r="K99" s="12"/>
      <c r="L99" s="49"/>
    </row>
    <row r="100" spans="1:12" ht="24.75" customHeight="1">
      <c r="A100" s="47" t="s">
        <v>1714</v>
      </c>
      <c r="B100" s="37"/>
      <c r="C100" s="37"/>
      <c r="D100" s="12">
        <v>180</v>
      </c>
      <c r="E100" s="12">
        <v>180</v>
      </c>
      <c r="F100" s="37">
        <v>180</v>
      </c>
      <c r="G100" s="37"/>
      <c r="H100" s="37"/>
      <c r="I100" s="37"/>
      <c r="J100" s="37"/>
      <c r="K100" s="12"/>
      <c r="L100" s="49"/>
    </row>
    <row r="101" spans="1:12" ht="24.75" customHeight="1">
      <c r="A101" s="47" t="s">
        <v>1715</v>
      </c>
      <c r="B101" s="37"/>
      <c r="C101" s="37"/>
      <c r="D101" s="12">
        <v>634</v>
      </c>
      <c r="E101" s="12">
        <v>634</v>
      </c>
      <c r="F101" s="37">
        <v>317</v>
      </c>
      <c r="G101" s="37">
        <v>317</v>
      </c>
      <c r="H101" s="37"/>
      <c r="I101" s="37"/>
      <c r="J101" s="37"/>
      <c r="K101" s="12"/>
      <c r="L101" s="49"/>
    </row>
    <row r="102" spans="1:12" ht="24.75" customHeight="1">
      <c r="A102" s="47" t="s">
        <v>1716</v>
      </c>
      <c r="B102" s="37"/>
      <c r="C102" s="37"/>
      <c r="D102" s="12">
        <v>252</v>
      </c>
      <c r="E102" s="12">
        <v>252</v>
      </c>
      <c r="F102" s="37">
        <v>252</v>
      </c>
      <c r="G102" s="12"/>
      <c r="H102" s="37"/>
      <c r="I102" s="37"/>
      <c r="J102" s="37"/>
      <c r="K102" s="12"/>
      <c r="L102" s="49"/>
    </row>
    <row r="103" spans="1:12" ht="24.75" customHeight="1">
      <c r="A103" s="47" t="s">
        <v>1717</v>
      </c>
      <c r="B103" s="37"/>
      <c r="C103" s="37"/>
      <c r="D103" s="12">
        <v>650</v>
      </c>
      <c r="E103" s="12">
        <v>650</v>
      </c>
      <c r="F103" s="37">
        <v>650</v>
      </c>
      <c r="G103" s="12"/>
      <c r="H103" s="37"/>
      <c r="I103" s="37"/>
      <c r="J103" s="37"/>
      <c r="K103" s="12"/>
      <c r="L103" s="49"/>
    </row>
    <row r="104" spans="1:12" ht="24.75" customHeight="1">
      <c r="A104" s="47" t="s">
        <v>1718</v>
      </c>
      <c r="B104" s="37"/>
      <c r="C104" s="53"/>
      <c r="D104" s="12">
        <v>76</v>
      </c>
      <c r="E104" s="12">
        <v>76</v>
      </c>
      <c r="F104" s="37">
        <v>76</v>
      </c>
      <c r="G104" s="12"/>
      <c r="H104" s="37"/>
      <c r="I104" s="37"/>
      <c r="J104" s="37"/>
      <c r="K104" s="12"/>
      <c r="L104" s="49"/>
    </row>
    <row r="105" spans="1:12" ht="24.75" customHeight="1">
      <c r="A105" s="47" t="s">
        <v>1719</v>
      </c>
      <c r="B105" s="37"/>
      <c r="C105" s="37"/>
      <c r="D105" s="12">
        <v>578</v>
      </c>
      <c r="E105" s="12">
        <f aca="true" t="shared" si="35" ref="E105:E108">SUM(F105:G105)</f>
        <v>578</v>
      </c>
      <c r="F105" s="37">
        <v>469</v>
      </c>
      <c r="G105" s="12">
        <v>109</v>
      </c>
      <c r="H105" s="37"/>
      <c r="I105" s="37"/>
      <c r="J105" s="37"/>
      <c r="K105" s="12"/>
      <c r="L105" s="49"/>
    </row>
    <row r="106" spans="1:12" ht="24.75" customHeight="1">
      <c r="A106" s="47" t="s">
        <v>1720</v>
      </c>
      <c r="B106" s="37"/>
      <c r="C106" s="37"/>
      <c r="D106" s="12">
        <v>76</v>
      </c>
      <c r="E106" s="12">
        <f t="shared" si="35"/>
        <v>76</v>
      </c>
      <c r="F106" s="37">
        <v>70</v>
      </c>
      <c r="G106" s="12">
        <v>6</v>
      </c>
      <c r="H106" s="37"/>
      <c r="I106" s="37"/>
      <c r="J106" s="37"/>
      <c r="K106" s="12"/>
      <c r="L106" s="49"/>
    </row>
    <row r="107" spans="1:12" ht="24.75" customHeight="1">
      <c r="A107" s="47" t="s">
        <v>1721</v>
      </c>
      <c r="B107" s="37"/>
      <c r="C107" s="37"/>
      <c r="D107" s="12">
        <v>1400</v>
      </c>
      <c r="E107" s="12">
        <v>1400</v>
      </c>
      <c r="F107" s="37"/>
      <c r="G107" s="12">
        <v>1400</v>
      </c>
      <c r="H107" s="37"/>
      <c r="I107" s="37"/>
      <c r="J107" s="37"/>
      <c r="K107" s="12"/>
      <c r="L107" s="49"/>
    </row>
    <row r="108" spans="1:12" ht="24.75" customHeight="1">
      <c r="A108" s="47" t="s">
        <v>1722</v>
      </c>
      <c r="B108" s="37"/>
      <c r="C108" s="37"/>
      <c r="D108" s="12">
        <v>650</v>
      </c>
      <c r="E108" s="12">
        <f t="shared" si="35"/>
        <v>650</v>
      </c>
      <c r="F108" s="37">
        <v>650</v>
      </c>
      <c r="G108" s="12">
        <v>0</v>
      </c>
      <c r="H108" s="37"/>
      <c r="I108" s="37"/>
      <c r="J108" s="37"/>
      <c r="K108" s="12"/>
      <c r="L108" s="49"/>
    </row>
    <row r="109" spans="1:12" ht="24.75" customHeight="1">
      <c r="A109" s="47" t="s">
        <v>1723</v>
      </c>
      <c r="B109" s="37"/>
      <c r="C109" s="37"/>
      <c r="D109" s="12">
        <v>160</v>
      </c>
      <c r="E109" s="12">
        <v>160</v>
      </c>
      <c r="F109" s="37">
        <v>160</v>
      </c>
      <c r="G109" s="12"/>
      <c r="H109" s="37"/>
      <c r="I109" s="37"/>
      <c r="J109" s="37"/>
      <c r="K109" s="12"/>
      <c r="L109" s="49"/>
    </row>
    <row r="110" spans="1:12" ht="24.75" customHeight="1">
      <c r="A110" s="47" t="s">
        <v>1724</v>
      </c>
      <c r="B110" s="37"/>
      <c r="C110" s="37"/>
      <c r="D110" s="12">
        <v>58</v>
      </c>
      <c r="E110" s="12">
        <f>SUM(F110:G110)</f>
        <v>58</v>
      </c>
      <c r="F110" s="37">
        <v>56</v>
      </c>
      <c r="G110" s="37">
        <v>2</v>
      </c>
      <c r="H110" s="37"/>
      <c r="I110" s="37"/>
      <c r="J110" s="37"/>
      <c r="K110" s="12"/>
      <c r="L110" s="49"/>
    </row>
    <row r="111" spans="1:12" ht="24.75" customHeight="1">
      <c r="A111" s="47"/>
      <c r="B111" s="37"/>
      <c r="C111" s="37"/>
      <c r="D111" s="12"/>
      <c r="E111" s="12"/>
      <c r="F111" s="37"/>
      <c r="G111" s="37"/>
      <c r="H111" s="37"/>
      <c r="I111" s="37"/>
      <c r="J111" s="37"/>
      <c r="K111" s="12"/>
      <c r="L111" s="49"/>
    </row>
    <row r="112" spans="1:12" ht="54" customHeight="1">
      <c r="A112" s="54" t="s">
        <v>1725</v>
      </c>
      <c r="B112" s="55"/>
      <c r="C112" s="55"/>
      <c r="D112" s="55"/>
      <c r="E112" s="54" t="s">
        <v>1726</v>
      </c>
      <c r="F112" s="55"/>
      <c r="G112" s="55"/>
      <c r="H112" s="55"/>
      <c r="I112" s="55"/>
      <c r="J112" s="55"/>
      <c r="K112" s="55"/>
      <c r="L112" s="55"/>
    </row>
  </sheetData>
  <sheetProtection/>
  <mergeCells count="9">
    <mergeCell ref="A2:L2"/>
    <mergeCell ref="B4:D4"/>
    <mergeCell ref="E4:G4"/>
    <mergeCell ref="H4:J4"/>
    <mergeCell ref="A112:D112"/>
    <mergeCell ref="E112:L112"/>
    <mergeCell ref="A4:A5"/>
    <mergeCell ref="K4:K5"/>
    <mergeCell ref="L4:L5"/>
  </mergeCells>
  <printOptions horizontalCentered="1"/>
  <pageMargins left="0.75" right="0.75" top="0.8" bottom="0.61" header="0.31" footer="0.31"/>
  <pageSetup firstPageNumber="42" useFirstPageNumber="1" horizontalDpi="600" verticalDpi="600" orientation="landscape" paperSize="9" scale="80"/>
  <headerFooter>
    <oddFooter>&amp;C&amp;P</oddFooter>
  </headerFooter>
  <legacyDrawing r:id="rId2"/>
</worksheet>
</file>

<file path=xl/worksheets/sheet14.xml><?xml version="1.0" encoding="utf-8"?>
<worksheet xmlns="http://schemas.openxmlformats.org/spreadsheetml/2006/main" xmlns:r="http://schemas.openxmlformats.org/officeDocument/2006/relationships">
  <dimension ref="A1:L29"/>
  <sheetViews>
    <sheetView zoomScaleSheetLayoutView="100" workbookViewId="0" topLeftCell="A1">
      <selection activeCell="J13" sqref="J13"/>
    </sheetView>
  </sheetViews>
  <sheetFormatPr defaultColWidth="9.00390625" defaultRowHeight="15"/>
  <cols>
    <col min="1" max="1" width="33.28125" style="0" customWidth="1"/>
    <col min="11" max="11" width="10.8515625" style="0" customWidth="1"/>
    <col min="12" max="12" width="29.421875" style="0" customWidth="1"/>
  </cols>
  <sheetData>
    <row r="1" spans="1:12" ht="14.25">
      <c r="A1" s="1" t="s">
        <v>27</v>
      </c>
      <c r="B1" s="2"/>
      <c r="C1" s="2"/>
      <c r="D1" s="2"/>
      <c r="E1" s="2"/>
      <c r="F1" s="2"/>
      <c r="G1" s="2"/>
      <c r="H1" s="3"/>
      <c r="I1" s="3"/>
      <c r="J1" s="3"/>
      <c r="K1" s="6"/>
      <c r="L1" s="6"/>
    </row>
    <row r="2" spans="1:12" ht="25.5">
      <c r="A2" s="4" t="s">
        <v>1727</v>
      </c>
      <c r="B2" s="4"/>
      <c r="C2" s="4"/>
      <c r="D2" s="4"/>
      <c r="E2" s="4"/>
      <c r="F2" s="4"/>
      <c r="G2" s="4"/>
      <c r="H2" s="4"/>
      <c r="I2" s="4"/>
      <c r="J2" s="4"/>
      <c r="K2" s="4"/>
      <c r="L2" s="4"/>
    </row>
    <row r="3" spans="1:12" ht="14.25">
      <c r="A3" s="5" t="s">
        <v>1607</v>
      </c>
      <c r="B3" s="5"/>
      <c r="C3" s="5"/>
      <c r="D3" s="5"/>
      <c r="E3" s="5"/>
      <c r="F3" s="6"/>
      <c r="G3" s="6"/>
      <c r="H3" s="6"/>
      <c r="I3" s="6"/>
      <c r="J3" s="6"/>
      <c r="K3" s="6"/>
      <c r="L3" s="6"/>
    </row>
    <row r="4" spans="1:12" ht="21" customHeight="1">
      <c r="A4" s="7" t="s">
        <v>1728</v>
      </c>
      <c r="B4" s="7" t="s">
        <v>1609</v>
      </c>
      <c r="C4" s="7"/>
      <c r="D4" s="7"/>
      <c r="E4" s="7" t="s">
        <v>1729</v>
      </c>
      <c r="F4" s="7"/>
      <c r="G4" s="7"/>
      <c r="H4" s="7" t="s">
        <v>1611</v>
      </c>
      <c r="I4" s="7"/>
      <c r="J4" s="7"/>
      <c r="K4" s="7" t="s">
        <v>1730</v>
      </c>
      <c r="L4" s="19" t="s">
        <v>1613</v>
      </c>
    </row>
    <row r="5" spans="1:12" ht="36" customHeight="1">
      <c r="A5" s="7"/>
      <c r="B5" s="7" t="s">
        <v>1614</v>
      </c>
      <c r="C5" s="7" t="s">
        <v>1615</v>
      </c>
      <c r="D5" s="8" t="s">
        <v>1616</v>
      </c>
      <c r="E5" s="7" t="s">
        <v>1139</v>
      </c>
      <c r="F5" s="7" t="s">
        <v>1731</v>
      </c>
      <c r="G5" s="9" t="s">
        <v>1618</v>
      </c>
      <c r="H5" s="7" t="s">
        <v>1614</v>
      </c>
      <c r="I5" s="7" t="s">
        <v>1615</v>
      </c>
      <c r="J5" s="8" t="s">
        <v>1616</v>
      </c>
      <c r="K5" s="7"/>
      <c r="L5" s="19"/>
    </row>
    <row r="6" spans="1:12" ht="24.75" customHeight="1">
      <c r="A6" s="10" t="s">
        <v>1732</v>
      </c>
      <c r="B6" s="11">
        <f>'[2]附件2-2“保工资”支出需求情况表'!H6</f>
        <v>76602.514699</v>
      </c>
      <c r="C6" s="11">
        <f>'[2]附件2-2“保工资”支出需求情况表'!I6</f>
        <v>77259.634699</v>
      </c>
      <c r="D6" s="11">
        <f>'[2]附件2-2“保工资”支出需求情况表'!J6</f>
        <v>76451.722678809</v>
      </c>
      <c r="E6" s="12">
        <f aca="true" t="shared" si="0" ref="E6:E28">F6+G6</f>
        <v>85604.47839999999</v>
      </c>
      <c r="F6" s="12">
        <f>F7+F10+F11+F12+F13+F14+F22+F23</f>
        <v>85604.47839999999</v>
      </c>
      <c r="G6" s="13"/>
      <c r="H6" s="12">
        <f aca="true" t="shared" si="1" ref="H6:H28">IF(($E6-B6)&gt;=0,0,$E6-B6)</f>
        <v>0</v>
      </c>
      <c r="I6" s="12">
        <f aca="true" t="shared" si="2" ref="I6:I28">IF(($E6-C6)&gt;=0,0,$E6-C6)</f>
        <v>0</v>
      </c>
      <c r="J6" s="12">
        <f aca="true" t="shared" si="3" ref="J6:J28">IF(($E6-D6)&gt;=0,0,$E6-D6)</f>
        <v>0</v>
      </c>
      <c r="K6" s="20" t="str">
        <f aca="true" t="shared" si="4" ref="K6:K28">IF(I6=0,"是","否")</f>
        <v>是</v>
      </c>
      <c r="L6" s="21"/>
    </row>
    <row r="7" spans="1:12" ht="24.75" customHeight="1">
      <c r="A7" s="14" t="s">
        <v>1733</v>
      </c>
      <c r="B7" s="11">
        <f>B8+B9</f>
        <v>28584.586799999997</v>
      </c>
      <c r="C7" s="11">
        <f>C8+C9</f>
        <v>28584.586799999997</v>
      </c>
      <c r="D7" s="11">
        <f>D8+D9</f>
        <v>29080.7154</v>
      </c>
      <c r="E7" s="12">
        <f t="shared" si="0"/>
        <v>32009.6981</v>
      </c>
      <c r="F7" s="12">
        <f>SUM(F8:F9)</f>
        <v>32009.6981</v>
      </c>
      <c r="G7" s="13"/>
      <c r="H7" s="12">
        <f t="shared" si="1"/>
        <v>0</v>
      </c>
      <c r="I7" s="12">
        <f t="shared" si="2"/>
        <v>0</v>
      </c>
      <c r="J7" s="12">
        <f t="shared" si="3"/>
        <v>0</v>
      </c>
      <c r="K7" s="20" t="str">
        <f t="shared" si="4"/>
        <v>是</v>
      </c>
      <c r="L7" s="22"/>
    </row>
    <row r="8" spans="1:12" ht="24.75" customHeight="1">
      <c r="A8" s="15" t="s">
        <v>1734</v>
      </c>
      <c r="B8" s="11">
        <f>'[2]附件2-2“保工资”支出需求情况表'!H9</f>
        <v>4051.08</v>
      </c>
      <c r="C8" s="11">
        <f>'[2]附件2-2“保工资”支出需求情况表'!I9</f>
        <v>4051.08</v>
      </c>
      <c r="D8" s="11">
        <f>'[2]附件2-2“保工资”支出需求情况表'!J9</f>
        <v>4212.5787</v>
      </c>
      <c r="E8" s="12">
        <f t="shared" si="0"/>
        <v>4686.3297</v>
      </c>
      <c r="F8" s="12">
        <v>4686.3297</v>
      </c>
      <c r="G8" s="13"/>
      <c r="H8" s="12">
        <f t="shared" si="1"/>
        <v>0</v>
      </c>
      <c r="I8" s="12">
        <f t="shared" si="2"/>
        <v>0</v>
      </c>
      <c r="J8" s="12">
        <f t="shared" si="3"/>
        <v>0</v>
      </c>
      <c r="K8" s="20" t="str">
        <f t="shared" si="4"/>
        <v>是</v>
      </c>
      <c r="L8" s="23"/>
    </row>
    <row r="9" spans="1:12" ht="24.75" customHeight="1">
      <c r="A9" s="15" t="s">
        <v>1735</v>
      </c>
      <c r="B9" s="11">
        <f>'[2]附件2-2“保工资”支出需求情况表'!H44</f>
        <v>24533.5068</v>
      </c>
      <c r="C9" s="11">
        <f>'[2]附件2-2“保工资”支出需求情况表'!I44</f>
        <v>24533.5068</v>
      </c>
      <c r="D9" s="11">
        <f>'[2]附件2-2“保工资”支出需求情况表'!J44</f>
        <v>24868.1367</v>
      </c>
      <c r="E9" s="12">
        <f t="shared" si="0"/>
        <v>27323.3684</v>
      </c>
      <c r="F9" s="12">
        <v>27323.3684</v>
      </c>
      <c r="G9" s="13"/>
      <c r="H9" s="12">
        <f t="shared" si="1"/>
        <v>0</v>
      </c>
      <c r="I9" s="12">
        <f t="shared" si="2"/>
        <v>0</v>
      </c>
      <c r="J9" s="12">
        <f t="shared" si="3"/>
        <v>0</v>
      </c>
      <c r="K9" s="20" t="str">
        <f t="shared" si="4"/>
        <v>是</v>
      </c>
      <c r="L9" s="23"/>
    </row>
    <row r="10" spans="1:12" ht="24.75" customHeight="1">
      <c r="A10" s="14" t="s">
        <v>1736</v>
      </c>
      <c r="B10" s="11">
        <f>'[2]附件2-2“保工资”支出需求情况表'!H12</f>
        <v>337.59</v>
      </c>
      <c r="C10" s="11">
        <f>'[2]附件2-2“保工资”支出需求情况表'!I12</f>
        <v>337.59</v>
      </c>
      <c r="D10" s="11">
        <f>'[2]附件2-2“保工资”支出需求情况表'!J12</f>
        <v>350.9847</v>
      </c>
      <c r="E10" s="12">
        <f t="shared" si="0"/>
        <v>382.6322</v>
      </c>
      <c r="F10" s="12">
        <v>382.6322</v>
      </c>
      <c r="G10" s="13"/>
      <c r="H10" s="12">
        <f t="shared" si="1"/>
        <v>0</v>
      </c>
      <c r="I10" s="12">
        <f t="shared" si="2"/>
        <v>0</v>
      </c>
      <c r="J10" s="12">
        <f t="shared" si="3"/>
        <v>0</v>
      </c>
      <c r="K10" s="20" t="str">
        <f t="shared" si="4"/>
        <v>是</v>
      </c>
      <c r="L10" s="23"/>
    </row>
    <row r="11" spans="1:12" ht="24.75" customHeight="1">
      <c r="A11" s="14" t="s">
        <v>1737</v>
      </c>
      <c r="B11" s="11">
        <f>'[2]附件2-2“保工资”支出需求情况表'!H40+'[2]附件2-2“保工资”支出需求情况表'!H64</f>
        <v>25</v>
      </c>
      <c r="C11" s="11">
        <f>'[2]附件2-2“保工资”支出需求情况表'!I40+'[2]附件2-2“保工资”支出需求情况表'!I64</f>
        <v>25</v>
      </c>
      <c r="D11" s="11">
        <f>'[2]附件2-2“保工资”支出需求情况表'!J40+'[2]附件2-2“保工资”支出需求情况表'!J64</f>
        <v>59.9565</v>
      </c>
      <c r="E11" s="12">
        <f t="shared" si="0"/>
        <v>59.9565</v>
      </c>
      <c r="F11" s="12">
        <v>59.9565</v>
      </c>
      <c r="G11" s="13"/>
      <c r="H11" s="12">
        <f t="shared" si="1"/>
        <v>0</v>
      </c>
      <c r="I11" s="12">
        <f t="shared" si="2"/>
        <v>0</v>
      </c>
      <c r="J11" s="12">
        <f t="shared" si="3"/>
        <v>0</v>
      </c>
      <c r="K11" s="20" t="str">
        <f t="shared" si="4"/>
        <v>是</v>
      </c>
      <c r="L11" s="23"/>
    </row>
    <row r="12" spans="1:12" ht="24.75" customHeight="1">
      <c r="A12" s="14" t="s">
        <v>1738</v>
      </c>
      <c r="B12" s="11">
        <f>'[2]附件2-2“保工资”支出需求情况表'!H15</f>
        <v>4311.4599</v>
      </c>
      <c r="C12" s="11">
        <f>'[2]附件2-2“保工资”支出需求情况表'!I15</f>
        <v>4311.4599</v>
      </c>
      <c r="D12" s="11">
        <f>'[2]附件2-2“保工资”支出需求情况表'!J15</f>
        <v>4311.4599</v>
      </c>
      <c r="E12" s="12">
        <f t="shared" si="0"/>
        <v>4311.5621</v>
      </c>
      <c r="F12" s="12">
        <v>4311.5621</v>
      </c>
      <c r="G12" s="13"/>
      <c r="H12" s="12">
        <f t="shared" si="1"/>
        <v>0</v>
      </c>
      <c r="I12" s="12">
        <f t="shared" si="2"/>
        <v>0</v>
      </c>
      <c r="J12" s="12">
        <f t="shared" si="3"/>
        <v>0</v>
      </c>
      <c r="K12" s="20" t="str">
        <f t="shared" si="4"/>
        <v>是</v>
      </c>
      <c r="L12" s="23"/>
    </row>
    <row r="13" spans="1:12" ht="24.75" customHeight="1">
      <c r="A13" s="14" t="s">
        <v>1739</v>
      </c>
      <c r="B13" s="11">
        <f>'[2]附件2-2“保工资”支出需求情况表'!H45</f>
        <v>21107.0772</v>
      </c>
      <c r="C13" s="11">
        <f>'[2]附件2-2“保工资”支出需求情况表'!I45</f>
        <v>21107.0772</v>
      </c>
      <c r="D13" s="11">
        <f>'[2]附件2-2“保工资”支出需求情况表'!J45</f>
        <v>21107.0772</v>
      </c>
      <c r="E13" s="12">
        <f t="shared" si="0"/>
        <v>21107.5638</v>
      </c>
      <c r="F13" s="12">
        <v>21107.5638</v>
      </c>
      <c r="G13" s="13"/>
      <c r="H13" s="12">
        <f t="shared" si="1"/>
        <v>0</v>
      </c>
      <c r="I13" s="12">
        <f t="shared" si="2"/>
        <v>0</v>
      </c>
      <c r="J13" s="12">
        <f t="shared" si="3"/>
        <v>0</v>
      </c>
      <c r="K13" s="20" t="str">
        <f t="shared" si="4"/>
        <v>是</v>
      </c>
      <c r="L13" s="23"/>
    </row>
    <row r="14" spans="1:12" ht="24.75" customHeight="1">
      <c r="A14" s="14" t="s">
        <v>1740</v>
      </c>
      <c r="B14" s="11">
        <f>'[2]附件2-2“保工资”支出需求情况表'!H18+'[2]附件2-2“保工资”支出需求情况表'!H47</f>
        <v>22141.280799</v>
      </c>
      <c r="C14" s="11">
        <f>'[2]附件2-2“保工资”支出需求情况表'!I18+'[2]附件2-2“保工资”支出需求情况表'!I47</f>
        <v>22141.280799</v>
      </c>
      <c r="D14" s="11">
        <f>'[2]附件2-2“保工资”支出需求情况表'!J18+'[2]附件2-2“保工资”支出需求情况表'!J47</f>
        <v>20819.789029809</v>
      </c>
      <c r="E14" s="12">
        <f t="shared" si="0"/>
        <v>27011.0657</v>
      </c>
      <c r="F14" s="12">
        <f>SUM(F15:F20)</f>
        <v>27011.0657</v>
      </c>
      <c r="G14" s="13"/>
      <c r="H14" s="12">
        <f t="shared" si="1"/>
        <v>0</v>
      </c>
      <c r="I14" s="12">
        <f t="shared" si="2"/>
        <v>0</v>
      </c>
      <c r="J14" s="12">
        <f t="shared" si="3"/>
        <v>0</v>
      </c>
      <c r="K14" s="20" t="str">
        <f t="shared" si="4"/>
        <v>是</v>
      </c>
      <c r="L14" s="23"/>
    </row>
    <row r="15" spans="1:12" ht="24.75" customHeight="1">
      <c r="A15" s="14" t="s">
        <v>1741</v>
      </c>
      <c r="B15" s="11">
        <f>'[2]附件2-2“保工资”支出需求情况表'!H19+'[2]附件2-2“保工资”支出需求情况表'!H48</f>
        <v>8640.499824</v>
      </c>
      <c r="C15" s="11">
        <f>'[2]附件2-2“保工资”支出需求情况表'!I19+'[2]附件2-2“保工资”支出需求情况表'!I48</f>
        <v>8640.499824</v>
      </c>
      <c r="D15" s="11">
        <f>'[2]附件2-2“保工资”支出需求情况表'!J19+'[2]附件2-2“保工资”支出需求情况表'!J48</f>
        <v>8719.8804</v>
      </c>
      <c r="E15" s="12">
        <f t="shared" si="0"/>
        <v>9555.2317</v>
      </c>
      <c r="F15" s="12">
        <v>9555.2317</v>
      </c>
      <c r="G15" s="13"/>
      <c r="H15" s="12">
        <f t="shared" si="1"/>
        <v>0</v>
      </c>
      <c r="I15" s="12">
        <f t="shared" si="2"/>
        <v>0</v>
      </c>
      <c r="J15" s="12">
        <f t="shared" si="3"/>
        <v>0</v>
      </c>
      <c r="K15" s="20" t="str">
        <f t="shared" si="4"/>
        <v>是</v>
      </c>
      <c r="L15" s="23"/>
    </row>
    <row r="16" spans="1:12" ht="24.75" customHeight="1">
      <c r="A16" s="14" t="s">
        <v>1742</v>
      </c>
      <c r="B16" s="11">
        <f>'[2]附件2-2“保工资”支出需求情况表'!H20+'[2]附件2-2“保工资”支出需求情况表'!H49</f>
        <v>6480.374868</v>
      </c>
      <c r="C16" s="11">
        <f>'[2]附件2-2“保工资”支出需求情况表'!I20+'[2]附件2-2“保工资”支出需求情况表'!I49</f>
        <v>6480.374868</v>
      </c>
      <c r="D16" s="11">
        <f>'[2]附件2-2“保工资”支出需求情况表'!J20+'[2]附件2-2“保工资”支出需求情况表'!J49</f>
        <v>6539.9103000000005</v>
      </c>
      <c r="E16" s="12">
        <f t="shared" si="0"/>
        <v>11836.2238</v>
      </c>
      <c r="F16" s="12">
        <v>11836.2238</v>
      </c>
      <c r="G16" s="13"/>
      <c r="H16" s="12">
        <f t="shared" si="1"/>
        <v>0</v>
      </c>
      <c r="I16" s="12">
        <f t="shared" si="2"/>
        <v>0</v>
      </c>
      <c r="J16" s="12">
        <f t="shared" si="3"/>
        <v>0</v>
      </c>
      <c r="K16" s="20" t="str">
        <f t="shared" si="4"/>
        <v>是</v>
      </c>
      <c r="L16" s="23"/>
    </row>
    <row r="17" spans="1:12" ht="67.5" customHeight="1">
      <c r="A17" s="14" t="s">
        <v>1743</v>
      </c>
      <c r="B17" s="11">
        <f>'[2]附件2-2“保工资”支出需求情况表'!H21+'[2]附件2-2“保工资”支出需求情况表'!H50</f>
        <v>3780.2186730000003</v>
      </c>
      <c r="C17" s="11">
        <f>'[2]附件2-2“保工资”支出需求情况表'!I21+'[2]附件2-2“保工资”支出需求情况表'!I50</f>
        <v>3780.2186730000003</v>
      </c>
      <c r="D17" s="11">
        <f>'[2]附件2-2“保工资”支出需求情况表'!J21+'[2]附件2-2“保工资”支出需求情况表'!J50</f>
        <v>3269.9551500000002</v>
      </c>
      <c r="E17" s="12">
        <f t="shared" si="0"/>
        <v>2741.3344</v>
      </c>
      <c r="F17" s="12">
        <v>2741.3344</v>
      </c>
      <c r="G17" s="13"/>
      <c r="H17" s="12">
        <f t="shared" si="1"/>
        <v>-1038.8842730000001</v>
      </c>
      <c r="I17" s="12">
        <f t="shared" si="2"/>
        <v>-1038.8842730000001</v>
      </c>
      <c r="J17" s="12">
        <f t="shared" si="3"/>
        <v>-528.62075</v>
      </c>
      <c r="K17" s="20" t="str">
        <f t="shared" si="4"/>
        <v>否</v>
      </c>
      <c r="L17" s="24" t="s">
        <v>1744</v>
      </c>
    </row>
    <row r="18" spans="1:12" ht="24.75" customHeight="1">
      <c r="A18" s="14" t="s">
        <v>1745</v>
      </c>
      <c r="B18" s="11">
        <f>'[2]附件2-2“保工资”支出需求情况表'!H22+'[2]附件2-2“保工资”支出需求情况表'!H51</f>
        <v>810.0468585</v>
      </c>
      <c r="C18" s="11">
        <f>'[2]附件2-2“保工资”支出需求情况表'!I22+'[2]附件2-2“保工资”支出需求情况表'!I51</f>
        <v>810.0468585</v>
      </c>
      <c r="D18" s="11">
        <f>'[2]附件2-2“保工资”支出需求情况表'!J22+'[2]附件2-2“保工资”支出需求情况表'!J51</f>
        <v>817.4887875000001</v>
      </c>
      <c r="E18" s="12">
        <f t="shared" si="0"/>
        <v>1350</v>
      </c>
      <c r="F18" s="12">
        <v>1350</v>
      </c>
      <c r="G18" s="13"/>
      <c r="H18" s="12">
        <f t="shared" si="1"/>
        <v>0</v>
      </c>
      <c r="I18" s="12">
        <f t="shared" si="2"/>
        <v>0</v>
      </c>
      <c r="J18" s="12">
        <f t="shared" si="3"/>
        <v>0</v>
      </c>
      <c r="K18" s="20" t="str">
        <f t="shared" si="4"/>
        <v>是</v>
      </c>
      <c r="L18" s="23"/>
    </row>
    <row r="19" spans="1:12" ht="48.75" customHeight="1">
      <c r="A19" s="14" t="s">
        <v>1746</v>
      </c>
      <c r="B19" s="11">
        <f>'[2]附件2-2“保工资”支出需求情况表'!H23+'[2]附件2-2“保工资”支出需求情况表'!H52</f>
        <v>1350.0780975</v>
      </c>
      <c r="C19" s="11">
        <f>'[2]附件2-2“保工资”支出需求情况表'!I23+'[2]附件2-2“保工资”支出需求情况表'!I52</f>
        <v>1350.0780975</v>
      </c>
      <c r="D19" s="11">
        <f>'[2]附件2-2“保工资”支出需求情况表'!J23+'[2]附件2-2“保工资”支出需求情况表'!J52</f>
        <v>382.569342309</v>
      </c>
      <c r="E19" s="12">
        <f t="shared" si="0"/>
        <v>382.6</v>
      </c>
      <c r="F19" s="12">
        <v>382.6</v>
      </c>
      <c r="G19" s="13"/>
      <c r="H19" s="12">
        <f t="shared" si="1"/>
        <v>-967.4780975</v>
      </c>
      <c r="I19" s="12">
        <f t="shared" si="2"/>
        <v>-967.4780975</v>
      </c>
      <c r="J19" s="12">
        <f t="shared" si="3"/>
        <v>0</v>
      </c>
      <c r="K19" s="20" t="str">
        <f t="shared" si="4"/>
        <v>否</v>
      </c>
      <c r="L19" s="24" t="s">
        <v>1747</v>
      </c>
    </row>
    <row r="20" spans="1:12" ht="24.75" customHeight="1">
      <c r="A20" s="14" t="s">
        <v>1748</v>
      </c>
      <c r="B20" s="11">
        <f>'[2]附件2-2“保工资”支出需求情况表'!H24+'[2]附件2-2“保工资”支出需求情况表'!H53</f>
        <v>1080.062478</v>
      </c>
      <c r="C20" s="11">
        <f>'[2]附件2-2“保工资”支出需求情况表'!I24+'[2]附件2-2“保工资”支出需求情况表'!I53</f>
        <v>1080.062478</v>
      </c>
      <c r="D20" s="11">
        <f>'[2]附件2-2“保工资”支出需求情况表'!J24+'[2]附件2-2“保工资”支出需求情况表'!J53</f>
        <v>1089.98505</v>
      </c>
      <c r="E20" s="12">
        <f t="shared" si="0"/>
        <v>1145.6758</v>
      </c>
      <c r="F20" s="12">
        <v>1145.6758</v>
      </c>
      <c r="G20" s="13"/>
      <c r="H20" s="12">
        <f t="shared" si="1"/>
        <v>0</v>
      </c>
      <c r="I20" s="12">
        <f t="shared" si="2"/>
        <v>0</v>
      </c>
      <c r="J20" s="12">
        <f t="shared" si="3"/>
        <v>0</v>
      </c>
      <c r="K20" s="20" t="str">
        <f t="shared" si="4"/>
        <v>是</v>
      </c>
      <c r="L20" s="23"/>
    </row>
    <row r="21" spans="1:12" ht="24.75" customHeight="1">
      <c r="A21" s="16" t="s">
        <v>1749</v>
      </c>
      <c r="B21" s="12">
        <f>'[2]附件2-2“保工资”支出需求情况表'!H25</f>
        <v>0</v>
      </c>
      <c r="C21" s="12">
        <f>'[2]附件2-2“保工资”支出需求情况表'!I25</f>
        <v>0</v>
      </c>
      <c r="D21" s="12">
        <f>'[2]附件2-2“保工资”支出需求情况表'!J25</f>
        <v>0</v>
      </c>
      <c r="E21" s="12">
        <f t="shared" si="0"/>
        <v>0</v>
      </c>
      <c r="F21" s="12"/>
      <c r="G21" s="13"/>
      <c r="H21" s="12">
        <f t="shared" si="1"/>
        <v>0</v>
      </c>
      <c r="I21" s="12">
        <f t="shared" si="2"/>
        <v>0</v>
      </c>
      <c r="J21" s="12">
        <f t="shared" si="3"/>
        <v>0</v>
      </c>
      <c r="K21" s="20" t="str">
        <f t="shared" si="4"/>
        <v>是</v>
      </c>
      <c r="L21" s="23"/>
    </row>
    <row r="22" spans="1:12" ht="60.75" customHeight="1">
      <c r="A22" s="14" t="s">
        <v>1750</v>
      </c>
      <c r="B22" s="11">
        <f>'[2]附件2-2“保工资”支出需求情况表'!H28+'[2]附件2-2“保工资”支出需求情况表'!H54</f>
        <v>53.76</v>
      </c>
      <c r="C22" s="11">
        <f>'[2]附件2-2“保工资”支出需求情况表'!I28+'[2]附件2-2“保工资”支出需求情况表'!I54</f>
        <v>710.88</v>
      </c>
      <c r="D22" s="11">
        <f>'[2]附件2-2“保工资”支出需求情况表'!J28+'[2]附件2-2“保工资”支出需求情况表'!J54</f>
        <v>679.9799489999999</v>
      </c>
      <c r="E22" s="12">
        <f t="shared" si="0"/>
        <v>680</v>
      </c>
      <c r="F22" s="12">
        <v>680</v>
      </c>
      <c r="G22" s="13"/>
      <c r="H22" s="12">
        <f t="shared" si="1"/>
        <v>0</v>
      </c>
      <c r="I22" s="12">
        <f t="shared" si="2"/>
        <v>-30.879999999999995</v>
      </c>
      <c r="J22" s="12">
        <f t="shared" si="3"/>
        <v>0</v>
      </c>
      <c r="K22" s="20" t="str">
        <f t="shared" si="4"/>
        <v>否</v>
      </c>
      <c r="L22" s="24" t="s">
        <v>1751</v>
      </c>
    </row>
    <row r="23" spans="1:12" ht="24.75" customHeight="1">
      <c r="A23" s="14" t="s">
        <v>1752</v>
      </c>
      <c r="B23" s="11">
        <f>'[2]附件2-2“保工资”支出需求情况表'!H46</f>
        <v>41.76</v>
      </c>
      <c r="C23" s="11">
        <f>'[2]附件2-2“保工资”支出需求情况表'!I46</f>
        <v>41.76</v>
      </c>
      <c r="D23" s="11">
        <f>'[2]附件2-2“保工资”支出需求情况表'!J46</f>
        <v>41.76</v>
      </c>
      <c r="E23" s="12">
        <f t="shared" si="0"/>
        <v>42</v>
      </c>
      <c r="F23" s="12">
        <v>42</v>
      </c>
      <c r="G23" s="13"/>
      <c r="H23" s="12">
        <f t="shared" si="1"/>
        <v>0</v>
      </c>
      <c r="I23" s="12">
        <f t="shared" si="2"/>
        <v>0</v>
      </c>
      <c r="J23" s="12">
        <f t="shared" si="3"/>
        <v>0</v>
      </c>
      <c r="K23" s="20" t="str">
        <f t="shared" si="4"/>
        <v>是</v>
      </c>
      <c r="L23" s="23"/>
    </row>
    <row r="24" spans="1:12" ht="24.75" customHeight="1">
      <c r="A24" s="14" t="s">
        <v>1753</v>
      </c>
      <c r="B24" s="11">
        <f>'[2]附件2-2“保工资”支出需求情况表'!H36</f>
        <v>0</v>
      </c>
      <c r="C24" s="11">
        <f>'[2]附件2-2“保工资”支出需求情况表'!I36</f>
        <v>0</v>
      </c>
      <c r="D24" s="11">
        <f>'[2]附件2-2“保工资”支出需求情况表'!J36</f>
        <v>0</v>
      </c>
      <c r="E24" s="12">
        <f t="shared" si="0"/>
        <v>0</v>
      </c>
      <c r="F24" s="12"/>
      <c r="G24" s="13"/>
      <c r="H24" s="12">
        <f t="shared" si="1"/>
        <v>0</v>
      </c>
      <c r="I24" s="12">
        <f t="shared" si="2"/>
        <v>0</v>
      </c>
      <c r="J24" s="12">
        <f t="shared" si="3"/>
        <v>0</v>
      </c>
      <c r="K24" s="20" t="str">
        <f t="shared" si="4"/>
        <v>是</v>
      </c>
      <c r="L24" s="23"/>
    </row>
    <row r="25" spans="1:12" ht="24.75" customHeight="1">
      <c r="A25" s="10" t="s">
        <v>1754</v>
      </c>
      <c r="B25" s="12">
        <f>B26+B27+B28</f>
        <v>2861.04</v>
      </c>
      <c r="C25" s="12">
        <f>C26+C27+C28</f>
        <v>4196.192</v>
      </c>
      <c r="D25" s="12">
        <f>D26+D27+D28</f>
        <v>4455.9948</v>
      </c>
      <c r="E25" s="12">
        <f t="shared" si="0"/>
        <v>4456.006600000001</v>
      </c>
      <c r="F25" s="12">
        <f>SUM(F26:F28)</f>
        <v>4456.006600000001</v>
      </c>
      <c r="G25" s="13"/>
      <c r="H25" s="12">
        <f t="shared" si="1"/>
        <v>0</v>
      </c>
      <c r="I25" s="12">
        <f t="shared" si="2"/>
        <v>0</v>
      </c>
      <c r="J25" s="12">
        <f t="shared" si="3"/>
        <v>0</v>
      </c>
      <c r="K25" s="20" t="str">
        <f t="shared" si="4"/>
        <v>是</v>
      </c>
      <c r="L25" s="25"/>
    </row>
    <row r="26" spans="1:12" ht="24.75" customHeight="1">
      <c r="A26" s="15" t="s">
        <v>1755</v>
      </c>
      <c r="B26" s="11">
        <f>'[2]附件2-3 “保运转”支出需求情况表'!G7</f>
        <v>1306.8</v>
      </c>
      <c r="C26" s="11">
        <f>'[2]附件2-3 “保运转”支出需求情况表'!H7</f>
        <v>1916.64</v>
      </c>
      <c r="D26" s="11">
        <f>'[2]附件2-3 “保运转”支出需求情况表'!I7</f>
        <v>2112.0066</v>
      </c>
      <c r="E26" s="12">
        <f t="shared" si="0"/>
        <v>2112.0066</v>
      </c>
      <c r="F26" s="12">
        <v>2112.0066</v>
      </c>
      <c r="G26" s="13"/>
      <c r="H26" s="12">
        <f t="shared" si="1"/>
        <v>0</v>
      </c>
      <c r="I26" s="12">
        <f t="shared" si="2"/>
        <v>0</v>
      </c>
      <c r="J26" s="12">
        <f t="shared" si="3"/>
        <v>0</v>
      </c>
      <c r="K26" s="20" t="str">
        <f t="shared" si="4"/>
        <v>是</v>
      </c>
      <c r="L26" s="26"/>
    </row>
    <row r="27" spans="1:12" ht="24.75" customHeight="1">
      <c r="A27" s="15" t="s">
        <v>1756</v>
      </c>
      <c r="B27" s="12">
        <f>'[2]附件2-3 “保运转”支出需求情况表'!G8</f>
        <v>0</v>
      </c>
      <c r="C27" s="12">
        <f>'[2]附件2-3 “保运转”支出需求情况表'!H8</f>
        <v>0</v>
      </c>
      <c r="D27" s="12">
        <f>'[2]附件2-3 “保运转”支出需求情况表'!I8</f>
        <v>0</v>
      </c>
      <c r="E27" s="12">
        <f t="shared" si="0"/>
        <v>0</v>
      </c>
      <c r="F27" s="12"/>
      <c r="G27" s="13"/>
      <c r="H27" s="12">
        <f t="shared" si="1"/>
        <v>0</v>
      </c>
      <c r="I27" s="12">
        <f t="shared" si="2"/>
        <v>0</v>
      </c>
      <c r="J27" s="12">
        <f t="shared" si="3"/>
        <v>0</v>
      </c>
      <c r="K27" s="20" t="str">
        <f t="shared" si="4"/>
        <v>是</v>
      </c>
      <c r="L27" s="26"/>
    </row>
    <row r="28" spans="1:12" ht="24.75" customHeight="1">
      <c r="A28" s="15" t="s">
        <v>1757</v>
      </c>
      <c r="B28" s="11">
        <f>'[2]附件2-3 “保运转”支出需求情况表'!G9</f>
        <v>1554.24</v>
      </c>
      <c r="C28" s="11">
        <f>'[2]附件2-3 “保运转”支出需求情况表'!H9</f>
        <v>2279.552</v>
      </c>
      <c r="D28" s="11">
        <f>'[2]附件2-3 “保运转”支出需求情况表'!I9</f>
        <v>2343.9882</v>
      </c>
      <c r="E28" s="12">
        <f t="shared" si="0"/>
        <v>2344</v>
      </c>
      <c r="F28" s="12">
        <v>2344</v>
      </c>
      <c r="G28" s="13"/>
      <c r="H28" s="12">
        <f t="shared" si="1"/>
        <v>0</v>
      </c>
      <c r="I28" s="12">
        <f t="shared" si="2"/>
        <v>0</v>
      </c>
      <c r="J28" s="12">
        <f t="shared" si="3"/>
        <v>0</v>
      </c>
      <c r="K28" s="20" t="str">
        <f t="shared" si="4"/>
        <v>是</v>
      </c>
      <c r="L28" s="26"/>
    </row>
    <row r="29" spans="1:12" ht="66.75" customHeight="1">
      <c r="A29" s="17" t="s">
        <v>1758</v>
      </c>
      <c r="B29" s="18"/>
      <c r="C29" s="18"/>
      <c r="D29" s="18"/>
      <c r="E29" s="18"/>
      <c r="F29" s="17" t="s">
        <v>1726</v>
      </c>
      <c r="G29" s="18"/>
      <c r="H29" s="18"/>
      <c r="I29" s="18"/>
      <c r="J29" s="18"/>
      <c r="K29" s="18"/>
      <c r="L29" s="18"/>
    </row>
  </sheetData>
  <sheetProtection/>
  <mergeCells count="9">
    <mergeCell ref="A2:L2"/>
    <mergeCell ref="B4:D4"/>
    <mergeCell ref="E4:G4"/>
    <mergeCell ref="H4:J4"/>
    <mergeCell ref="A29:E29"/>
    <mergeCell ref="F29:L29"/>
    <mergeCell ref="A4:A5"/>
    <mergeCell ref="K4:K5"/>
    <mergeCell ref="L4:L5"/>
  </mergeCells>
  <printOptions horizontalCentered="1"/>
  <pageMargins left="0.75" right="0.75" top="1" bottom="0.61" header="0.51" footer="0.31"/>
  <pageSetup firstPageNumber="48" useFirstPageNumber="1" horizontalDpi="600" verticalDpi="600" orientation="landscape" paperSize="9" scale="85"/>
  <headerFooter>
    <oddFooter>&amp;C&amp;P</oddFooter>
  </headerFooter>
</worksheet>
</file>

<file path=xl/worksheets/sheet2.xml><?xml version="1.0" encoding="utf-8"?>
<worksheet xmlns="http://schemas.openxmlformats.org/spreadsheetml/2006/main" xmlns:r="http://schemas.openxmlformats.org/officeDocument/2006/relationships">
  <dimension ref="A2:B17"/>
  <sheetViews>
    <sheetView zoomScaleSheetLayoutView="100" workbookViewId="0" topLeftCell="A1">
      <selection activeCell="B15" sqref="B15"/>
    </sheetView>
  </sheetViews>
  <sheetFormatPr defaultColWidth="9.00390625" defaultRowHeight="15"/>
  <cols>
    <col min="1" max="1" width="6.8515625" style="0" customWidth="1"/>
    <col min="2" max="2" width="122.57421875" style="0" customWidth="1"/>
  </cols>
  <sheetData>
    <row r="2" spans="1:2" ht="36" customHeight="1">
      <c r="A2" s="264" t="s">
        <v>1</v>
      </c>
      <c r="B2" s="264"/>
    </row>
    <row r="3" spans="1:2" ht="30" customHeight="1">
      <c r="A3" s="265" t="s">
        <v>2</v>
      </c>
      <c r="B3" s="265"/>
    </row>
    <row r="4" spans="1:2" ht="30" customHeight="1">
      <c r="A4" s="266" t="s">
        <v>3</v>
      </c>
      <c r="B4" s="266" t="s">
        <v>4</v>
      </c>
    </row>
    <row r="5" spans="1:2" ht="30" customHeight="1">
      <c r="A5" s="266" t="s">
        <v>5</v>
      </c>
      <c r="B5" s="266" t="s">
        <v>6</v>
      </c>
    </row>
    <row r="6" spans="1:2" ht="30" customHeight="1">
      <c r="A6" s="266" t="s">
        <v>7</v>
      </c>
      <c r="B6" s="266" t="s">
        <v>8</v>
      </c>
    </row>
    <row r="7" spans="1:2" ht="30" customHeight="1">
      <c r="A7" s="267" t="s">
        <v>9</v>
      </c>
      <c r="B7" s="267"/>
    </row>
    <row r="8" spans="1:2" ht="30" customHeight="1">
      <c r="A8" s="266" t="s">
        <v>10</v>
      </c>
      <c r="B8" s="266" t="s">
        <v>11</v>
      </c>
    </row>
    <row r="9" spans="1:2" ht="30" customHeight="1">
      <c r="A9" s="266" t="s">
        <v>12</v>
      </c>
      <c r="B9" s="266" t="s">
        <v>13</v>
      </c>
    </row>
    <row r="10" ht="30" customHeight="1">
      <c r="A10" s="268" t="s">
        <v>14</v>
      </c>
    </row>
    <row r="11" spans="1:2" ht="30" customHeight="1">
      <c r="A11" s="266" t="s">
        <v>15</v>
      </c>
      <c r="B11" s="266" t="s">
        <v>16</v>
      </c>
    </row>
    <row r="12" spans="1:2" ht="30" customHeight="1">
      <c r="A12" s="266" t="s">
        <v>17</v>
      </c>
      <c r="B12" s="266" t="s">
        <v>18</v>
      </c>
    </row>
    <row r="13" spans="1:2" ht="30" customHeight="1">
      <c r="A13" s="266" t="s">
        <v>19</v>
      </c>
      <c r="B13" s="266" t="s">
        <v>20</v>
      </c>
    </row>
    <row r="14" spans="1:2" ht="30" customHeight="1">
      <c r="A14" s="266" t="s">
        <v>21</v>
      </c>
      <c r="B14" s="266" t="s">
        <v>22</v>
      </c>
    </row>
    <row r="15" spans="1:2" ht="30" customHeight="1">
      <c r="A15" s="266" t="s">
        <v>23</v>
      </c>
      <c r="B15" s="266" t="s">
        <v>24</v>
      </c>
    </row>
    <row r="16" spans="1:2" ht="30" customHeight="1">
      <c r="A16" s="266" t="s">
        <v>25</v>
      </c>
      <c r="B16" s="266" t="s">
        <v>26</v>
      </c>
    </row>
    <row r="17" spans="1:2" ht="30" customHeight="1">
      <c r="A17" s="266" t="s">
        <v>27</v>
      </c>
      <c r="B17" s="266" t="s">
        <v>28</v>
      </c>
    </row>
  </sheetData>
  <sheetProtection/>
  <mergeCells count="3">
    <mergeCell ref="A2:B2"/>
    <mergeCell ref="A3:B3"/>
    <mergeCell ref="A7:B7"/>
  </mergeCells>
  <printOptions horizontalCentered="1"/>
  <pageMargins left="1.18" right="0.2" top="0.36" bottom="0.55" header="0" footer="0.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FF0000"/>
  </sheetPr>
  <dimension ref="A1:M74"/>
  <sheetViews>
    <sheetView zoomScale="84" zoomScaleNormal="84" workbookViewId="0" topLeftCell="A1">
      <pane xSplit="1" ySplit="6" topLeftCell="B7" activePane="bottomRight" state="frozen"/>
      <selection pane="bottomRight" activeCell="I14" sqref="I14:J14"/>
    </sheetView>
  </sheetViews>
  <sheetFormatPr defaultColWidth="9.00390625" defaultRowHeight="15"/>
  <cols>
    <col min="1" max="1" width="31.7109375" style="148" customWidth="1"/>
    <col min="2" max="2" width="10.421875" style="148" customWidth="1"/>
    <col min="3" max="3" width="11.57421875" style="148" customWidth="1"/>
    <col min="4" max="4" width="11.00390625" style="148" customWidth="1"/>
    <col min="5" max="6" width="11.8515625" style="148" customWidth="1"/>
    <col min="7" max="7" width="31.421875" style="148" customWidth="1"/>
    <col min="8" max="8" width="10.140625" style="148" customWidth="1"/>
    <col min="9" max="10" width="13.7109375" style="148" customWidth="1"/>
    <col min="11" max="11" width="12.00390625" style="148" customWidth="1"/>
    <col min="12" max="12" width="11.8515625" style="148" customWidth="1"/>
    <col min="13" max="13" width="8.00390625" style="148" customWidth="1"/>
    <col min="14" max="16384" width="9.00390625" style="148" customWidth="1"/>
  </cols>
  <sheetData>
    <row r="1" ht="21.75" customHeight="1">
      <c r="A1" t="s">
        <v>3</v>
      </c>
    </row>
    <row r="2" spans="1:13" ht="21" customHeight="1">
      <c r="A2" s="221" t="s">
        <v>29</v>
      </c>
      <c r="B2" s="221"/>
      <c r="C2" s="221"/>
      <c r="D2" s="221"/>
      <c r="E2" s="221"/>
      <c r="F2" s="221"/>
      <c r="G2" s="221"/>
      <c r="H2" s="221"/>
      <c r="I2" s="221"/>
      <c r="J2" s="221"/>
      <c r="K2" s="221"/>
      <c r="L2" s="221"/>
      <c r="M2" s="253"/>
    </row>
    <row r="3" spans="1:13" ht="9.75" customHeight="1">
      <c r="A3" s="222"/>
      <c r="B3" s="222"/>
      <c r="C3" s="222"/>
      <c r="D3" s="222"/>
      <c r="E3" s="222"/>
      <c r="F3" s="222"/>
      <c r="G3" s="222"/>
      <c r="H3" s="222"/>
      <c r="I3" s="222"/>
      <c r="J3" s="222"/>
      <c r="K3" s="222"/>
      <c r="L3" s="222"/>
      <c r="M3" s="222"/>
    </row>
    <row r="4" spans="1:13" ht="24.75" customHeight="1">
      <c r="A4" s="167"/>
      <c r="K4" s="254" t="s">
        <v>30</v>
      </c>
      <c r="L4" s="254"/>
      <c r="M4" s="255"/>
    </row>
    <row r="5" spans="1:13" ht="24.75" customHeight="1">
      <c r="A5" s="223" t="s">
        <v>31</v>
      </c>
      <c r="B5" s="224"/>
      <c r="C5" s="224"/>
      <c r="D5" s="224"/>
      <c r="E5" s="224"/>
      <c r="F5" s="224"/>
      <c r="G5" s="225" t="s">
        <v>32</v>
      </c>
      <c r="H5" s="225"/>
      <c r="I5" s="225"/>
      <c r="J5" s="225"/>
      <c r="K5" s="225"/>
      <c r="L5" s="225"/>
      <c r="M5" s="256"/>
    </row>
    <row r="6" spans="1:13" ht="69" customHeight="1">
      <c r="A6" s="157" t="s">
        <v>33</v>
      </c>
      <c r="B6" s="157" t="s">
        <v>34</v>
      </c>
      <c r="C6" s="157" t="s">
        <v>35</v>
      </c>
      <c r="D6" s="157" t="s">
        <v>36</v>
      </c>
      <c r="E6" s="157" t="s">
        <v>37</v>
      </c>
      <c r="F6" s="157" t="s">
        <v>38</v>
      </c>
      <c r="G6" s="188" t="s">
        <v>33</v>
      </c>
      <c r="H6" s="157" t="s">
        <v>34</v>
      </c>
      <c r="I6" s="157" t="s">
        <v>35</v>
      </c>
      <c r="J6" s="157" t="s">
        <v>36</v>
      </c>
      <c r="K6" s="157" t="s">
        <v>37</v>
      </c>
      <c r="L6" s="157" t="s">
        <v>38</v>
      </c>
      <c r="M6" s="257"/>
    </row>
    <row r="7" spans="1:13" ht="24.75" customHeight="1">
      <c r="A7" s="226" t="s">
        <v>39</v>
      </c>
      <c r="B7" s="227">
        <f>SUM(B8:B22)</f>
        <v>48876</v>
      </c>
      <c r="C7" s="227">
        <f>SUM(C8:C22)</f>
        <v>0</v>
      </c>
      <c r="D7" s="227">
        <f>SUM(D8:D22)</f>
        <v>0</v>
      </c>
      <c r="E7" s="227">
        <f aca="true" t="shared" si="0" ref="E7:E22">SUM(B7:D7)</f>
        <v>48876</v>
      </c>
      <c r="F7" s="228">
        <f aca="true" t="shared" si="1" ref="F7:F22">E7/B7*100-100</f>
        <v>0</v>
      </c>
      <c r="G7" s="229" t="s">
        <v>40</v>
      </c>
      <c r="H7" s="230">
        <v>28685</v>
      </c>
      <c r="I7" s="227">
        <v>3452</v>
      </c>
      <c r="J7" s="227">
        <v>0</v>
      </c>
      <c r="K7" s="227">
        <f>H7+I7+J7</f>
        <v>32137</v>
      </c>
      <c r="L7" s="228">
        <f aca="true" t="shared" si="2" ref="L7:L29">K7/H7*100-100</f>
        <v>12.034164197315661</v>
      </c>
      <c r="M7" s="258"/>
    </row>
    <row r="8" spans="1:13" ht="24.75" customHeight="1">
      <c r="A8" s="231" t="s">
        <v>41</v>
      </c>
      <c r="B8" s="232">
        <v>15075</v>
      </c>
      <c r="C8" s="227">
        <v>0</v>
      </c>
      <c r="D8" s="232">
        <v>0</v>
      </c>
      <c r="E8" s="227">
        <f t="shared" si="0"/>
        <v>15075</v>
      </c>
      <c r="F8" s="228">
        <f t="shared" si="1"/>
        <v>0</v>
      </c>
      <c r="G8" s="196" t="s">
        <v>42</v>
      </c>
      <c r="H8" s="227">
        <v>0</v>
      </c>
      <c r="I8" s="227">
        <v>0</v>
      </c>
      <c r="J8" s="227">
        <v>0</v>
      </c>
      <c r="K8" s="227">
        <f>H8+I8+J8</f>
        <v>0</v>
      </c>
      <c r="L8" s="228">
        <v>0</v>
      </c>
      <c r="M8" s="258"/>
    </row>
    <row r="9" spans="1:13" ht="24.75" customHeight="1">
      <c r="A9" s="231" t="s">
        <v>43</v>
      </c>
      <c r="B9" s="232">
        <v>0</v>
      </c>
      <c r="C9" s="227">
        <v>0</v>
      </c>
      <c r="D9" s="232">
        <v>0</v>
      </c>
      <c r="E9" s="227">
        <f t="shared" si="0"/>
        <v>0</v>
      </c>
      <c r="F9" s="228">
        <v>0</v>
      </c>
      <c r="G9" s="196" t="s">
        <v>44</v>
      </c>
      <c r="H9" s="230">
        <v>424</v>
      </c>
      <c r="I9" s="227">
        <v>22</v>
      </c>
      <c r="J9" s="227">
        <v>0</v>
      </c>
      <c r="K9" s="227">
        <f aca="true" t="shared" si="3" ref="K9:K31">H9+I9+J9</f>
        <v>446</v>
      </c>
      <c r="L9" s="228">
        <f t="shared" si="2"/>
        <v>5.188679245283012</v>
      </c>
      <c r="M9" s="258"/>
    </row>
    <row r="10" spans="1:13" ht="24.75" customHeight="1">
      <c r="A10" s="231" t="s">
        <v>45</v>
      </c>
      <c r="B10" s="232">
        <v>3827</v>
      </c>
      <c r="C10" s="227">
        <v>0</v>
      </c>
      <c r="D10" s="232">
        <v>0</v>
      </c>
      <c r="E10" s="227">
        <f t="shared" si="0"/>
        <v>3827</v>
      </c>
      <c r="F10" s="228">
        <f t="shared" si="1"/>
        <v>0</v>
      </c>
      <c r="G10" s="229" t="s">
        <v>46</v>
      </c>
      <c r="H10" s="230">
        <v>3678</v>
      </c>
      <c r="I10" s="227">
        <v>57</v>
      </c>
      <c r="J10" s="227">
        <v>0</v>
      </c>
      <c r="K10" s="227">
        <f t="shared" si="3"/>
        <v>3735</v>
      </c>
      <c r="L10" s="228">
        <f t="shared" si="2"/>
        <v>1.5497553017944625</v>
      </c>
      <c r="M10" s="258"/>
    </row>
    <row r="11" spans="1:13" ht="24.75" customHeight="1">
      <c r="A11" s="231" t="s">
        <v>47</v>
      </c>
      <c r="B11" s="232">
        <v>1701</v>
      </c>
      <c r="C11" s="227">
        <v>0</v>
      </c>
      <c r="D11" s="232">
        <v>0</v>
      </c>
      <c r="E11" s="227">
        <f t="shared" si="0"/>
        <v>1701</v>
      </c>
      <c r="F11" s="228">
        <f t="shared" si="1"/>
        <v>0</v>
      </c>
      <c r="G11" s="229" t="s">
        <v>48</v>
      </c>
      <c r="H11" s="230">
        <v>65801</v>
      </c>
      <c r="I11" s="227">
        <f>10000+6296</f>
        <v>16296</v>
      </c>
      <c r="J11" s="227">
        <v>0</v>
      </c>
      <c r="K11" s="227">
        <f t="shared" si="3"/>
        <v>82097</v>
      </c>
      <c r="L11" s="228">
        <f t="shared" si="2"/>
        <v>24.765581070196504</v>
      </c>
      <c r="M11" s="258"/>
    </row>
    <row r="12" spans="1:13" ht="24.75" customHeight="1">
      <c r="A12" s="231" t="s">
        <v>49</v>
      </c>
      <c r="B12" s="232">
        <v>45</v>
      </c>
      <c r="C12" s="227">
        <v>0</v>
      </c>
      <c r="D12" s="232">
        <v>0</v>
      </c>
      <c r="E12" s="227">
        <f t="shared" si="0"/>
        <v>45</v>
      </c>
      <c r="F12" s="228">
        <f t="shared" si="1"/>
        <v>0</v>
      </c>
      <c r="G12" s="233" t="s">
        <v>50</v>
      </c>
      <c r="H12" s="230">
        <v>730</v>
      </c>
      <c r="I12" s="227">
        <v>45</v>
      </c>
      <c r="J12" s="227">
        <v>0</v>
      </c>
      <c r="K12" s="227">
        <f t="shared" si="3"/>
        <v>775</v>
      </c>
      <c r="L12" s="228">
        <f t="shared" si="2"/>
        <v>6.164383561643831</v>
      </c>
      <c r="M12" s="258"/>
    </row>
    <row r="13" spans="1:13" ht="30.75" customHeight="1">
      <c r="A13" s="231" t="s">
        <v>51</v>
      </c>
      <c r="B13" s="232">
        <v>4519</v>
      </c>
      <c r="C13" s="227">
        <v>0</v>
      </c>
      <c r="D13" s="232">
        <v>0</v>
      </c>
      <c r="E13" s="227">
        <f t="shared" si="0"/>
        <v>4519</v>
      </c>
      <c r="F13" s="228">
        <f t="shared" si="1"/>
        <v>0</v>
      </c>
      <c r="G13" s="233" t="s">
        <v>52</v>
      </c>
      <c r="H13" s="230">
        <v>5873</v>
      </c>
      <c r="I13" s="227">
        <v>348</v>
      </c>
      <c r="J13" s="227">
        <v>-183</v>
      </c>
      <c r="K13" s="227">
        <f t="shared" si="3"/>
        <v>6038</v>
      </c>
      <c r="L13" s="228">
        <f t="shared" si="2"/>
        <v>2.809467052613641</v>
      </c>
      <c r="M13" s="258"/>
    </row>
    <row r="14" spans="1:13" ht="24.75" customHeight="1">
      <c r="A14" s="231" t="s">
        <v>53</v>
      </c>
      <c r="B14" s="232">
        <v>3630</v>
      </c>
      <c r="C14" s="227">
        <v>0</v>
      </c>
      <c r="D14" s="232">
        <v>0</v>
      </c>
      <c r="E14" s="227">
        <f t="shared" si="0"/>
        <v>3630</v>
      </c>
      <c r="F14" s="228">
        <f t="shared" si="1"/>
        <v>0</v>
      </c>
      <c r="G14" s="233" t="s">
        <v>54</v>
      </c>
      <c r="H14" s="230">
        <v>64395</v>
      </c>
      <c r="I14" s="227">
        <v>2911</v>
      </c>
      <c r="J14" s="227">
        <f>-55-39</f>
        <v>-94</v>
      </c>
      <c r="K14" s="227">
        <f t="shared" si="3"/>
        <v>67212</v>
      </c>
      <c r="L14" s="228">
        <f t="shared" si="2"/>
        <v>4.374563242487767</v>
      </c>
      <c r="M14" s="258"/>
    </row>
    <row r="15" spans="1:13" ht="24.75" customHeight="1">
      <c r="A15" s="231" t="s">
        <v>55</v>
      </c>
      <c r="B15" s="232">
        <v>1086</v>
      </c>
      <c r="C15" s="227">
        <v>0</v>
      </c>
      <c r="D15" s="232">
        <v>0</v>
      </c>
      <c r="E15" s="227">
        <f t="shared" si="0"/>
        <v>1086</v>
      </c>
      <c r="F15" s="228">
        <f t="shared" si="1"/>
        <v>0</v>
      </c>
      <c r="G15" s="233" t="s">
        <v>56</v>
      </c>
      <c r="H15" s="230">
        <v>43302</v>
      </c>
      <c r="I15" s="227">
        <f>837+39</f>
        <v>876</v>
      </c>
      <c r="J15" s="227">
        <v>0</v>
      </c>
      <c r="K15" s="227">
        <f t="shared" si="3"/>
        <v>44178</v>
      </c>
      <c r="L15" s="228">
        <f t="shared" si="2"/>
        <v>2.0230012470555607</v>
      </c>
      <c r="M15" s="258"/>
    </row>
    <row r="16" spans="1:13" ht="24.75" customHeight="1">
      <c r="A16" s="231" t="s">
        <v>57</v>
      </c>
      <c r="B16" s="232">
        <v>2188</v>
      </c>
      <c r="C16" s="227">
        <v>0</v>
      </c>
      <c r="D16" s="232">
        <v>0</v>
      </c>
      <c r="E16" s="227">
        <f t="shared" si="0"/>
        <v>2188</v>
      </c>
      <c r="F16" s="228">
        <f t="shared" si="1"/>
        <v>0</v>
      </c>
      <c r="G16" s="233" t="s">
        <v>58</v>
      </c>
      <c r="H16" s="230">
        <v>494</v>
      </c>
      <c r="I16" s="227">
        <v>12</v>
      </c>
      <c r="J16" s="227">
        <v>0</v>
      </c>
      <c r="K16" s="227">
        <f t="shared" si="3"/>
        <v>506</v>
      </c>
      <c r="L16" s="228">
        <f t="shared" si="2"/>
        <v>2.429149797570858</v>
      </c>
      <c r="M16" s="258"/>
    </row>
    <row r="17" spans="1:13" ht="24.75" customHeight="1">
      <c r="A17" s="231" t="s">
        <v>59</v>
      </c>
      <c r="B17" s="232">
        <v>4243</v>
      </c>
      <c r="C17" s="227">
        <v>0</v>
      </c>
      <c r="D17" s="232">
        <v>0</v>
      </c>
      <c r="E17" s="227">
        <f t="shared" si="0"/>
        <v>4243</v>
      </c>
      <c r="F17" s="228">
        <f t="shared" si="1"/>
        <v>0</v>
      </c>
      <c r="G17" s="233" t="s">
        <v>60</v>
      </c>
      <c r="H17" s="230">
        <v>2732</v>
      </c>
      <c r="I17" s="227">
        <v>99</v>
      </c>
      <c r="J17" s="227">
        <v>0</v>
      </c>
      <c r="K17" s="227">
        <f t="shared" si="3"/>
        <v>2831</v>
      </c>
      <c r="L17" s="228">
        <f t="shared" si="2"/>
        <v>3.623718887262072</v>
      </c>
      <c r="M17" s="258"/>
    </row>
    <row r="18" spans="1:13" ht="24.75" customHeight="1">
      <c r="A18" s="231" t="s">
        <v>61</v>
      </c>
      <c r="B18" s="232">
        <v>2630</v>
      </c>
      <c r="C18" s="227">
        <v>0</v>
      </c>
      <c r="D18" s="232">
        <v>0</v>
      </c>
      <c r="E18" s="227">
        <f t="shared" si="0"/>
        <v>2630</v>
      </c>
      <c r="F18" s="228">
        <f t="shared" si="1"/>
        <v>0</v>
      </c>
      <c r="G18" s="233" t="s">
        <v>62</v>
      </c>
      <c r="H18" s="230">
        <v>44576</v>
      </c>
      <c r="I18" s="227">
        <f>5000+320</f>
        <v>5320</v>
      </c>
      <c r="J18" s="227">
        <v>0</v>
      </c>
      <c r="K18" s="227">
        <f t="shared" si="3"/>
        <v>49896</v>
      </c>
      <c r="L18" s="228">
        <f t="shared" si="2"/>
        <v>11.934673366834176</v>
      </c>
      <c r="M18" s="258"/>
    </row>
    <row r="19" spans="1:13" ht="24.75" customHeight="1">
      <c r="A19" s="231" t="s">
        <v>63</v>
      </c>
      <c r="B19" s="232">
        <v>1229</v>
      </c>
      <c r="C19" s="227">
        <v>0</v>
      </c>
      <c r="D19" s="232">
        <v>0</v>
      </c>
      <c r="E19" s="227">
        <f t="shared" si="0"/>
        <v>1229</v>
      </c>
      <c r="F19" s="228">
        <f t="shared" si="1"/>
        <v>0</v>
      </c>
      <c r="G19" s="233" t="s">
        <v>64</v>
      </c>
      <c r="H19" s="230">
        <v>11</v>
      </c>
      <c r="I19" s="227">
        <v>0</v>
      </c>
      <c r="J19" s="227">
        <v>0</v>
      </c>
      <c r="K19" s="227">
        <f t="shared" si="3"/>
        <v>11</v>
      </c>
      <c r="L19" s="228">
        <f t="shared" si="2"/>
        <v>0</v>
      </c>
      <c r="M19" s="258"/>
    </row>
    <row r="20" spans="1:13" ht="38.25" customHeight="1">
      <c r="A20" s="231" t="s">
        <v>65</v>
      </c>
      <c r="B20" s="232">
        <v>8623</v>
      </c>
      <c r="C20" s="227">
        <v>0</v>
      </c>
      <c r="D20" s="232">
        <v>0</v>
      </c>
      <c r="E20" s="227">
        <f t="shared" si="0"/>
        <v>8623</v>
      </c>
      <c r="F20" s="228">
        <f t="shared" si="1"/>
        <v>0</v>
      </c>
      <c r="G20" s="233" t="s">
        <v>66</v>
      </c>
      <c r="H20" s="230">
        <v>68</v>
      </c>
      <c r="I20" s="227">
        <v>0</v>
      </c>
      <c r="J20" s="227">
        <v>0</v>
      </c>
      <c r="K20" s="227">
        <f t="shared" si="3"/>
        <v>68</v>
      </c>
      <c r="L20" s="228">
        <f t="shared" si="2"/>
        <v>0</v>
      </c>
      <c r="M20" s="258"/>
    </row>
    <row r="21" spans="1:13" ht="24.75" customHeight="1">
      <c r="A21" s="231" t="s">
        <v>67</v>
      </c>
      <c r="B21" s="232">
        <v>58</v>
      </c>
      <c r="C21" s="227">
        <v>0</v>
      </c>
      <c r="D21" s="232">
        <v>0</v>
      </c>
      <c r="E21" s="227">
        <f t="shared" si="0"/>
        <v>58</v>
      </c>
      <c r="F21" s="228">
        <f t="shared" si="1"/>
        <v>0</v>
      </c>
      <c r="G21" s="233" t="s">
        <v>68</v>
      </c>
      <c r="H21" s="227">
        <v>0</v>
      </c>
      <c r="I21" s="227">
        <v>0</v>
      </c>
      <c r="J21" s="227">
        <v>0</v>
      </c>
      <c r="K21" s="227">
        <f t="shared" si="3"/>
        <v>0</v>
      </c>
      <c r="L21" s="228">
        <v>0</v>
      </c>
      <c r="M21" s="258"/>
    </row>
    <row r="22" spans="1:13" ht="24.75" customHeight="1">
      <c r="A22" s="234" t="s">
        <v>69</v>
      </c>
      <c r="B22" s="227">
        <v>22</v>
      </c>
      <c r="C22" s="227">
        <v>0</v>
      </c>
      <c r="D22" s="227">
        <v>0</v>
      </c>
      <c r="E22" s="227">
        <f t="shared" si="0"/>
        <v>22</v>
      </c>
      <c r="F22" s="228">
        <f t="shared" si="1"/>
        <v>0</v>
      </c>
      <c r="G22" s="233" t="s">
        <v>70</v>
      </c>
      <c r="H22" s="227">
        <v>0</v>
      </c>
      <c r="I22" s="227">
        <v>0</v>
      </c>
      <c r="J22" s="227">
        <v>0</v>
      </c>
      <c r="K22" s="227">
        <f t="shared" si="3"/>
        <v>0</v>
      </c>
      <c r="L22" s="228"/>
      <c r="M22" s="258"/>
    </row>
    <row r="23" spans="1:13" ht="24.75" customHeight="1">
      <c r="A23" s="235" t="s">
        <v>71</v>
      </c>
      <c r="B23" s="232">
        <f>SUM(B24:B29)</f>
        <v>10000</v>
      </c>
      <c r="C23" s="232">
        <f>SUM(C24:C29)</f>
        <v>0</v>
      </c>
      <c r="D23" s="232">
        <f>SUM(D24:D29)</f>
        <v>0</v>
      </c>
      <c r="E23" s="232">
        <f aca="true" t="shared" si="4" ref="E23:E29">SUM(B23:D23)</f>
        <v>10000</v>
      </c>
      <c r="F23" s="228">
        <f aca="true" t="shared" si="5" ref="F23:F28">E23/B23*100-100</f>
        <v>0</v>
      </c>
      <c r="G23" s="233" t="s">
        <v>72</v>
      </c>
      <c r="H23" s="230">
        <v>1873</v>
      </c>
      <c r="I23" s="227">
        <v>75</v>
      </c>
      <c r="J23" s="227">
        <v>0</v>
      </c>
      <c r="K23" s="227">
        <f t="shared" si="3"/>
        <v>1948</v>
      </c>
      <c r="L23" s="228">
        <f>K23/H23*100-100</f>
        <v>4.004271222637485</v>
      </c>
      <c r="M23" s="258"/>
    </row>
    <row r="24" spans="1:13" ht="34.5" customHeight="1">
      <c r="A24" s="231" t="s">
        <v>73</v>
      </c>
      <c r="B24" s="232">
        <v>4500</v>
      </c>
      <c r="C24" s="232">
        <v>0</v>
      </c>
      <c r="D24" s="232">
        <v>0</v>
      </c>
      <c r="E24" s="232">
        <f t="shared" si="4"/>
        <v>4500</v>
      </c>
      <c r="F24" s="228">
        <f t="shared" si="5"/>
        <v>0</v>
      </c>
      <c r="G24" s="233" t="s">
        <v>74</v>
      </c>
      <c r="H24" s="227">
        <v>0</v>
      </c>
      <c r="I24" s="227">
        <v>0</v>
      </c>
      <c r="J24" s="227">
        <v>0</v>
      </c>
      <c r="K24" s="227">
        <f t="shared" si="3"/>
        <v>0</v>
      </c>
      <c r="L24" s="259">
        <v>0</v>
      </c>
      <c r="M24" s="258"/>
    </row>
    <row r="25" spans="1:13" ht="24.75" customHeight="1">
      <c r="A25" s="231" t="s">
        <v>75</v>
      </c>
      <c r="B25" s="232">
        <v>490</v>
      </c>
      <c r="C25" s="232">
        <v>0</v>
      </c>
      <c r="D25" s="232">
        <v>0</v>
      </c>
      <c r="E25" s="232">
        <f t="shared" si="4"/>
        <v>490</v>
      </c>
      <c r="F25" s="228">
        <f t="shared" si="5"/>
        <v>0</v>
      </c>
      <c r="G25" s="233" t="s">
        <v>76</v>
      </c>
      <c r="H25" s="227">
        <v>0</v>
      </c>
      <c r="I25" s="227">
        <v>0</v>
      </c>
      <c r="J25" s="227">
        <v>0</v>
      </c>
      <c r="K25" s="227">
        <f t="shared" si="3"/>
        <v>0</v>
      </c>
      <c r="L25" s="228">
        <v>0</v>
      </c>
      <c r="M25" s="258"/>
    </row>
    <row r="26" spans="1:13" ht="24.75" customHeight="1">
      <c r="A26" s="231" t="s">
        <v>77</v>
      </c>
      <c r="B26" s="232">
        <v>2000</v>
      </c>
      <c r="C26" s="232">
        <v>0</v>
      </c>
      <c r="D26" s="232">
        <v>0</v>
      </c>
      <c r="E26" s="232">
        <f t="shared" si="4"/>
        <v>2000</v>
      </c>
      <c r="F26" s="228">
        <f t="shared" si="5"/>
        <v>0</v>
      </c>
      <c r="G26" s="236" t="s">
        <v>78</v>
      </c>
      <c r="H26" s="230">
        <v>32133</v>
      </c>
      <c r="I26" s="227">
        <v>0</v>
      </c>
      <c r="J26" s="227">
        <v>0</v>
      </c>
      <c r="K26" s="227">
        <f t="shared" si="3"/>
        <v>32133</v>
      </c>
      <c r="L26" s="228">
        <f t="shared" si="2"/>
        <v>0</v>
      </c>
      <c r="M26" s="258"/>
    </row>
    <row r="27" spans="1:13" ht="36" customHeight="1">
      <c r="A27" s="231" t="s">
        <v>79</v>
      </c>
      <c r="B27" s="232">
        <v>10</v>
      </c>
      <c r="C27" s="232">
        <v>0</v>
      </c>
      <c r="D27" s="232">
        <v>0</v>
      </c>
      <c r="E27" s="232">
        <f t="shared" si="4"/>
        <v>10</v>
      </c>
      <c r="F27" s="228">
        <f t="shared" si="5"/>
        <v>0</v>
      </c>
      <c r="G27" s="196" t="s">
        <v>80</v>
      </c>
      <c r="H27" s="237">
        <v>265</v>
      </c>
      <c r="I27" s="227">
        <v>0</v>
      </c>
      <c r="J27" s="227">
        <v>0</v>
      </c>
      <c r="K27" s="227">
        <f t="shared" si="3"/>
        <v>265</v>
      </c>
      <c r="L27" s="228">
        <f t="shared" si="2"/>
        <v>0</v>
      </c>
      <c r="M27" s="258"/>
    </row>
    <row r="28" spans="1:13" ht="30" customHeight="1">
      <c r="A28" s="238" t="s">
        <v>81</v>
      </c>
      <c r="B28" s="232">
        <v>3000</v>
      </c>
      <c r="C28" s="232">
        <v>0</v>
      </c>
      <c r="D28" s="232">
        <v>0</v>
      </c>
      <c r="E28" s="232">
        <f t="shared" si="4"/>
        <v>3000</v>
      </c>
      <c r="F28" s="228">
        <f t="shared" si="5"/>
        <v>0</v>
      </c>
      <c r="G28" s="236" t="s">
        <v>82</v>
      </c>
      <c r="H28" s="239">
        <v>3030</v>
      </c>
      <c r="I28" s="227">
        <v>0</v>
      </c>
      <c r="J28" s="227">
        <v>0</v>
      </c>
      <c r="K28" s="227">
        <f t="shared" si="3"/>
        <v>3030</v>
      </c>
      <c r="L28" s="228">
        <f t="shared" si="2"/>
        <v>0</v>
      </c>
      <c r="M28" s="258"/>
    </row>
    <row r="29" spans="1:13" ht="24.75" customHeight="1">
      <c r="A29" s="231" t="s">
        <v>83</v>
      </c>
      <c r="B29" s="227">
        <v>0</v>
      </c>
      <c r="C29" s="227">
        <v>0</v>
      </c>
      <c r="D29" s="227">
        <v>0</v>
      </c>
      <c r="E29" s="232">
        <f t="shared" si="4"/>
        <v>0</v>
      </c>
      <c r="F29" s="228">
        <v>0</v>
      </c>
      <c r="G29" s="236" t="s">
        <v>84</v>
      </c>
      <c r="H29" s="239">
        <v>1238</v>
      </c>
      <c r="I29" s="227">
        <v>0</v>
      </c>
      <c r="J29" s="227">
        <v>0</v>
      </c>
      <c r="K29" s="227">
        <f t="shared" si="3"/>
        <v>1238</v>
      </c>
      <c r="L29" s="228">
        <f t="shared" si="2"/>
        <v>0</v>
      </c>
      <c r="M29" s="258"/>
    </row>
    <row r="30" spans="1:13" ht="24.75" customHeight="1">
      <c r="A30" s="234"/>
      <c r="B30" s="240"/>
      <c r="C30" s="227"/>
      <c r="D30" s="227"/>
      <c r="E30" s="227"/>
      <c r="F30" s="228"/>
      <c r="G30" s="236" t="s">
        <v>85</v>
      </c>
      <c r="H30" s="239">
        <v>0</v>
      </c>
      <c r="I30" s="227">
        <v>0</v>
      </c>
      <c r="J30" s="232">
        <v>0</v>
      </c>
      <c r="K30" s="227">
        <f t="shared" si="3"/>
        <v>0</v>
      </c>
      <c r="L30" s="260">
        <v>0</v>
      </c>
      <c r="M30" s="258"/>
    </row>
    <row r="31" spans="1:13" ht="24.75" customHeight="1">
      <c r="A31" s="234"/>
      <c r="B31" s="240"/>
      <c r="C31" s="227"/>
      <c r="D31" s="227"/>
      <c r="E31" s="227"/>
      <c r="F31" s="228"/>
      <c r="G31" s="236" t="s">
        <v>86</v>
      </c>
      <c r="H31" s="239">
        <v>3847</v>
      </c>
      <c r="I31" s="227">
        <v>0</v>
      </c>
      <c r="J31" s="227">
        <v>0</v>
      </c>
      <c r="K31" s="227">
        <f t="shared" si="3"/>
        <v>3847</v>
      </c>
      <c r="L31" s="228">
        <f>K31/H31*100-100</f>
        <v>0</v>
      </c>
      <c r="M31" s="258"/>
    </row>
    <row r="32" spans="1:13" ht="24.75" customHeight="1">
      <c r="A32" s="234"/>
      <c r="B32" s="227"/>
      <c r="C32" s="227"/>
      <c r="D32" s="227"/>
      <c r="E32" s="227"/>
      <c r="F32" s="228"/>
      <c r="G32" s="196"/>
      <c r="H32" s="227"/>
      <c r="I32" s="227"/>
      <c r="J32" s="227"/>
      <c r="K32" s="227"/>
      <c r="L32" s="228"/>
      <c r="M32" s="258"/>
    </row>
    <row r="33" spans="1:13" ht="24.75" customHeight="1">
      <c r="A33" s="241" t="s">
        <v>87</v>
      </c>
      <c r="B33" s="227">
        <f>SUM(B7,B23)</f>
        <v>58876</v>
      </c>
      <c r="C33" s="227">
        <f>SUM(C7,C23)</f>
        <v>0</v>
      </c>
      <c r="D33" s="227">
        <f>SUM(D7,D23)</f>
        <v>0</v>
      </c>
      <c r="E33" s="227">
        <f>SUM(B33:D33)</f>
        <v>58876</v>
      </c>
      <c r="F33" s="228">
        <f aca="true" t="shared" si="6" ref="F33:F49">E33/B33*100-100</f>
        <v>0</v>
      </c>
      <c r="G33" s="157" t="s">
        <v>88</v>
      </c>
      <c r="H33" s="227">
        <f>SUM(H7:H32)</f>
        <v>303155</v>
      </c>
      <c r="I33" s="227">
        <f>SUM(I7:I32)</f>
        <v>29513</v>
      </c>
      <c r="J33" s="227">
        <f>SUM(J7:J32)</f>
        <v>-277</v>
      </c>
      <c r="K33" s="227">
        <f>SUM(K7:K32)</f>
        <v>332391</v>
      </c>
      <c r="L33" s="228">
        <f>K33/H33*100-100</f>
        <v>9.643911530405248</v>
      </c>
      <c r="M33" s="258"/>
    </row>
    <row r="34" spans="1:13" ht="24.75" customHeight="1">
      <c r="A34" s="242"/>
      <c r="B34" s="227"/>
      <c r="C34" s="227"/>
      <c r="D34" s="227"/>
      <c r="E34" s="227"/>
      <c r="F34" s="228"/>
      <c r="G34" s="243"/>
      <c r="H34" s="227"/>
      <c r="I34" s="227"/>
      <c r="J34" s="227"/>
      <c r="K34" s="227"/>
      <c r="L34" s="261"/>
      <c r="M34" s="258"/>
    </row>
    <row r="35" spans="1:13" ht="24.75" customHeight="1">
      <c r="A35" s="244" t="s">
        <v>89</v>
      </c>
      <c r="B35" s="227">
        <f>SUM(B36,B42,B58,B70:B73)</f>
        <v>261136.87</v>
      </c>
      <c r="C35" s="227">
        <f>SUM(C36,C42,C58,C70:C73)</f>
        <v>30779</v>
      </c>
      <c r="D35" s="227">
        <f>SUM(D36,D42,D58,D70,D71,D72,D73)</f>
        <v>-1209</v>
      </c>
      <c r="E35" s="227">
        <f>SUM(B35:D35)</f>
        <v>290706.87</v>
      </c>
      <c r="F35" s="228">
        <f t="shared" si="6"/>
        <v>11.323563769451624</v>
      </c>
      <c r="G35" s="226" t="s">
        <v>90</v>
      </c>
      <c r="H35" s="227">
        <f>SUM(H36:H39)</f>
        <v>16493</v>
      </c>
      <c r="I35" s="227">
        <f>SUM(I36:I39)</f>
        <v>0</v>
      </c>
      <c r="J35" s="227">
        <f>SUM(J36:J41)</f>
        <v>0</v>
      </c>
      <c r="K35" s="227">
        <f>H35+I35+J35</f>
        <v>16493</v>
      </c>
      <c r="L35" s="261">
        <f aca="true" t="shared" si="7" ref="L35:L41">K35/H35*100-100</f>
        <v>0</v>
      </c>
      <c r="M35" s="258"/>
    </row>
    <row r="36" spans="1:13" ht="24.75" customHeight="1">
      <c r="A36" s="245" t="s">
        <v>91</v>
      </c>
      <c r="B36" s="246">
        <f>SUM(B37:B41)</f>
        <v>9959</v>
      </c>
      <c r="C36" s="246">
        <f>SUM(C37:C41)</f>
        <v>0</v>
      </c>
      <c r="D36" s="246">
        <f>SUM(D37:D41)</f>
        <v>0</v>
      </c>
      <c r="E36" s="227">
        <f>SUM(B36:D36)</f>
        <v>9959</v>
      </c>
      <c r="F36" s="228">
        <f t="shared" si="6"/>
        <v>0</v>
      </c>
      <c r="G36" s="234" t="s">
        <v>92</v>
      </c>
      <c r="H36" s="227"/>
      <c r="I36" s="227"/>
      <c r="J36" s="227"/>
      <c r="K36" s="227"/>
      <c r="L36" s="228"/>
      <c r="M36" s="258"/>
    </row>
    <row r="37" spans="1:13" ht="24.75" customHeight="1">
      <c r="A37" s="245" t="s">
        <v>93</v>
      </c>
      <c r="B37" s="246">
        <v>1103</v>
      </c>
      <c r="C37" s="246"/>
      <c r="D37" s="246"/>
      <c r="E37" s="227">
        <f>SUM(B37:D37)</f>
        <v>1103</v>
      </c>
      <c r="F37" s="228">
        <f t="shared" si="6"/>
        <v>0</v>
      </c>
      <c r="G37" s="234" t="s">
        <v>94</v>
      </c>
      <c r="H37" s="227"/>
      <c r="I37" s="227"/>
      <c r="J37" s="227"/>
      <c r="K37" s="227"/>
      <c r="L37" s="228"/>
      <c r="M37" s="258"/>
    </row>
    <row r="38" spans="1:13" ht="40.5" customHeight="1">
      <c r="A38" s="245" t="s">
        <v>95</v>
      </c>
      <c r="B38" s="246">
        <v>0</v>
      </c>
      <c r="C38" s="246">
        <v>0</v>
      </c>
      <c r="D38" s="246">
        <v>0</v>
      </c>
      <c r="E38" s="227">
        <f>SUM(B38:D38)</f>
        <v>0</v>
      </c>
      <c r="F38" s="228">
        <v>0</v>
      </c>
      <c r="G38" s="234" t="s">
        <v>96</v>
      </c>
      <c r="H38" s="227"/>
      <c r="I38" s="227"/>
      <c r="J38" s="227"/>
      <c r="K38" s="227"/>
      <c r="L38" s="228"/>
      <c r="M38" s="258"/>
    </row>
    <row r="39" spans="1:13" ht="30" customHeight="1">
      <c r="A39" s="245" t="s">
        <v>97</v>
      </c>
      <c r="B39" s="246">
        <v>6831</v>
      </c>
      <c r="C39" s="246">
        <v>0</v>
      </c>
      <c r="D39" s="246">
        <v>0</v>
      </c>
      <c r="E39" s="227">
        <f aca="true" t="shared" si="8" ref="E39:E50">SUM(B39:D39)</f>
        <v>6831</v>
      </c>
      <c r="F39" s="228">
        <f t="shared" si="6"/>
        <v>0</v>
      </c>
      <c r="G39" s="234" t="s">
        <v>98</v>
      </c>
      <c r="H39" s="232">
        <f>SUM(H40:H41)</f>
        <v>16493</v>
      </c>
      <c r="I39" s="232">
        <f>SUM(I40:I41)</f>
        <v>0</v>
      </c>
      <c r="J39" s="232">
        <f>SUM(J40:J41)</f>
        <v>0</v>
      </c>
      <c r="K39" s="227">
        <f>H39+I39+J39</f>
        <v>16493</v>
      </c>
      <c r="L39" s="228">
        <f t="shared" si="7"/>
        <v>0</v>
      </c>
      <c r="M39" s="258"/>
    </row>
    <row r="40" spans="1:13" ht="30" customHeight="1">
      <c r="A40" s="245" t="s">
        <v>99</v>
      </c>
      <c r="B40" s="246">
        <v>0</v>
      </c>
      <c r="C40" s="246">
        <v>0</v>
      </c>
      <c r="D40" s="246">
        <v>0</v>
      </c>
      <c r="E40" s="227">
        <f t="shared" si="8"/>
        <v>0</v>
      </c>
      <c r="F40" s="228">
        <v>0</v>
      </c>
      <c r="G40" s="236" t="s">
        <v>100</v>
      </c>
      <c r="H40" s="227">
        <v>12127</v>
      </c>
      <c r="I40" s="227">
        <v>0</v>
      </c>
      <c r="J40" s="227">
        <v>0</v>
      </c>
      <c r="K40" s="227">
        <f>H40+I40+J40</f>
        <v>12127</v>
      </c>
      <c r="L40" s="228">
        <f t="shared" si="7"/>
        <v>0</v>
      </c>
      <c r="M40" s="258"/>
    </row>
    <row r="41" spans="1:13" ht="30" customHeight="1">
      <c r="A41" s="245" t="s">
        <v>101</v>
      </c>
      <c r="B41" s="246">
        <v>2025</v>
      </c>
      <c r="C41" s="246">
        <v>0</v>
      </c>
      <c r="D41" s="246">
        <v>0</v>
      </c>
      <c r="E41" s="227">
        <f t="shared" si="8"/>
        <v>2025</v>
      </c>
      <c r="F41" s="228">
        <f t="shared" si="6"/>
        <v>0</v>
      </c>
      <c r="G41" s="236" t="s">
        <v>102</v>
      </c>
      <c r="H41" s="227">
        <v>4366</v>
      </c>
      <c r="I41" s="227">
        <v>0</v>
      </c>
      <c r="J41" s="227">
        <v>0</v>
      </c>
      <c r="K41" s="227">
        <f>H41+I41+J41</f>
        <v>4366</v>
      </c>
      <c r="L41" s="228">
        <f t="shared" si="7"/>
        <v>0</v>
      </c>
      <c r="M41" s="258"/>
    </row>
    <row r="42" spans="1:13" ht="36" customHeight="1">
      <c r="A42" s="245" t="s">
        <v>103</v>
      </c>
      <c r="B42" s="246">
        <f>SUM(B43:B57)</f>
        <v>193499.62</v>
      </c>
      <c r="C42" s="246">
        <f>SUM(C43:C57)</f>
        <v>15445</v>
      </c>
      <c r="D42" s="246">
        <f>SUM(D43:D57)</f>
        <v>-1209</v>
      </c>
      <c r="E42" s="227">
        <f t="shared" si="8"/>
        <v>207735.62</v>
      </c>
      <c r="F42" s="228">
        <f t="shared" si="6"/>
        <v>7.3571203912441945</v>
      </c>
      <c r="G42" s="234" t="s">
        <v>104</v>
      </c>
      <c r="H42" s="227"/>
      <c r="I42" s="227"/>
      <c r="J42" s="227"/>
      <c r="K42" s="227"/>
      <c r="L42" s="228"/>
      <c r="M42" s="258"/>
    </row>
    <row r="43" spans="1:13" ht="33.75" customHeight="1">
      <c r="A43" s="245" t="s">
        <v>105</v>
      </c>
      <c r="B43" s="246">
        <v>23076</v>
      </c>
      <c r="C43" s="246">
        <v>0</v>
      </c>
      <c r="D43" s="246">
        <v>0</v>
      </c>
      <c r="E43" s="227">
        <f t="shared" si="8"/>
        <v>23076</v>
      </c>
      <c r="F43" s="228">
        <f t="shared" si="6"/>
        <v>0</v>
      </c>
      <c r="G43" s="234" t="s">
        <v>106</v>
      </c>
      <c r="H43" s="227"/>
      <c r="I43" s="227"/>
      <c r="J43" s="227"/>
      <c r="K43" s="227"/>
      <c r="L43" s="228"/>
      <c r="M43" s="258"/>
    </row>
    <row r="44" spans="1:13" ht="37.5" customHeight="1">
      <c r="A44" s="245" t="s">
        <v>107</v>
      </c>
      <c r="B44" s="246">
        <v>13395</v>
      </c>
      <c r="C44" s="246">
        <f>14236+1209</f>
        <v>15445</v>
      </c>
      <c r="D44" s="246">
        <v>0</v>
      </c>
      <c r="E44" s="227">
        <f t="shared" si="8"/>
        <v>28840</v>
      </c>
      <c r="F44" s="228">
        <f t="shared" si="6"/>
        <v>115.304217991788</v>
      </c>
      <c r="G44" s="235" t="s">
        <v>108</v>
      </c>
      <c r="H44" s="247">
        <v>365</v>
      </c>
      <c r="I44" s="262">
        <v>334</v>
      </c>
      <c r="J44" s="227">
        <v>0</v>
      </c>
      <c r="K44" s="227">
        <f>H44+I44+J44</f>
        <v>699</v>
      </c>
      <c r="L44" s="228">
        <f>K44/H44*100-100</f>
        <v>91.50684931506851</v>
      </c>
      <c r="M44" s="258"/>
    </row>
    <row r="45" spans="1:13" ht="30" customHeight="1">
      <c r="A45" s="245" t="s">
        <v>109</v>
      </c>
      <c r="B45" s="246">
        <v>65815</v>
      </c>
      <c r="C45" s="248"/>
      <c r="D45" s="246">
        <v>-1209</v>
      </c>
      <c r="E45" s="227">
        <f t="shared" si="8"/>
        <v>64606</v>
      </c>
      <c r="F45" s="228">
        <f t="shared" si="6"/>
        <v>-1.8369672567043978</v>
      </c>
      <c r="G45" s="236" t="s">
        <v>110</v>
      </c>
      <c r="H45" s="227">
        <v>0</v>
      </c>
      <c r="I45" s="227">
        <v>0</v>
      </c>
      <c r="J45" s="227">
        <v>0</v>
      </c>
      <c r="K45" s="227">
        <v>0</v>
      </c>
      <c r="L45" s="228">
        <v>0</v>
      </c>
      <c r="M45" s="258"/>
    </row>
    <row r="46" spans="1:13" ht="38.25" customHeight="1">
      <c r="A46" s="249" t="s">
        <v>111</v>
      </c>
      <c r="B46" s="246">
        <v>528</v>
      </c>
      <c r="C46" s="246">
        <v>0</v>
      </c>
      <c r="D46" s="246">
        <v>0</v>
      </c>
      <c r="E46" s="227">
        <f t="shared" si="8"/>
        <v>528</v>
      </c>
      <c r="F46" s="228">
        <f t="shared" si="6"/>
        <v>0</v>
      </c>
      <c r="G46" s="236" t="s">
        <v>112</v>
      </c>
      <c r="H46" s="227">
        <v>0</v>
      </c>
      <c r="I46" s="227">
        <v>0</v>
      </c>
      <c r="J46" s="227">
        <v>0</v>
      </c>
      <c r="K46" s="227">
        <v>0</v>
      </c>
      <c r="L46" s="228">
        <v>0</v>
      </c>
      <c r="M46" s="258"/>
    </row>
    <row r="47" spans="1:13" ht="30" customHeight="1">
      <c r="A47" s="249" t="s">
        <v>113</v>
      </c>
      <c r="B47" s="246">
        <v>6246</v>
      </c>
      <c r="C47" s="246">
        <v>0</v>
      </c>
      <c r="D47" s="246">
        <v>0</v>
      </c>
      <c r="E47" s="227">
        <f t="shared" si="8"/>
        <v>6246</v>
      </c>
      <c r="F47" s="228">
        <f t="shared" si="6"/>
        <v>0</v>
      </c>
      <c r="G47" s="250" t="s">
        <v>114</v>
      </c>
      <c r="H47" s="227">
        <v>0</v>
      </c>
      <c r="I47" s="227">
        <v>0</v>
      </c>
      <c r="J47" s="227">
        <v>0</v>
      </c>
      <c r="K47" s="227">
        <v>0</v>
      </c>
      <c r="L47" s="228">
        <v>0</v>
      </c>
      <c r="M47" s="258"/>
    </row>
    <row r="48" spans="1:13" ht="30" customHeight="1">
      <c r="A48" s="249" t="s">
        <v>115</v>
      </c>
      <c r="B48" s="246">
        <v>0</v>
      </c>
      <c r="C48" s="227">
        <v>0</v>
      </c>
      <c r="D48" s="227">
        <v>0</v>
      </c>
      <c r="E48" s="227">
        <f t="shared" si="8"/>
        <v>0</v>
      </c>
      <c r="F48" s="228">
        <v>0</v>
      </c>
      <c r="G48" s="250" t="s">
        <v>116</v>
      </c>
      <c r="H48" s="227">
        <v>0</v>
      </c>
      <c r="I48" s="227">
        <v>0</v>
      </c>
      <c r="J48" s="227">
        <v>0</v>
      </c>
      <c r="K48" s="227">
        <v>0</v>
      </c>
      <c r="L48" s="228">
        <v>0</v>
      </c>
      <c r="M48" s="258"/>
    </row>
    <row r="49" spans="1:13" ht="38.25" customHeight="1">
      <c r="A49" s="245" t="s">
        <v>117</v>
      </c>
      <c r="B49" s="251">
        <v>0</v>
      </c>
      <c r="C49" s="227">
        <v>0</v>
      </c>
      <c r="D49" s="227">
        <v>0</v>
      </c>
      <c r="E49" s="227">
        <f t="shared" si="8"/>
        <v>0</v>
      </c>
      <c r="F49" s="228">
        <v>0</v>
      </c>
      <c r="G49" s="196" t="s">
        <v>118</v>
      </c>
      <c r="H49" s="227">
        <v>0</v>
      </c>
      <c r="I49" s="227">
        <v>0</v>
      </c>
      <c r="J49" s="227">
        <v>0</v>
      </c>
      <c r="K49" s="227">
        <v>0</v>
      </c>
      <c r="L49" s="228">
        <v>0</v>
      </c>
      <c r="M49" s="258"/>
    </row>
    <row r="50" spans="1:13" ht="38.25" customHeight="1">
      <c r="A50" s="245" t="s">
        <v>119</v>
      </c>
      <c r="B50" s="227">
        <v>0</v>
      </c>
      <c r="C50" s="227">
        <v>0</v>
      </c>
      <c r="D50" s="227">
        <v>0</v>
      </c>
      <c r="E50" s="227">
        <f t="shared" si="8"/>
        <v>0</v>
      </c>
      <c r="F50" s="228">
        <v>0</v>
      </c>
      <c r="G50" s="226"/>
      <c r="H50" s="227"/>
      <c r="I50" s="227"/>
      <c r="J50" s="227"/>
      <c r="K50" s="227"/>
      <c r="L50" s="228"/>
      <c r="M50" s="258"/>
    </row>
    <row r="51" spans="1:13" ht="38.25" customHeight="1">
      <c r="A51" s="245" t="s">
        <v>120</v>
      </c>
      <c r="B51" s="227">
        <f>12247+21.16</f>
        <v>12268.16</v>
      </c>
      <c r="C51" s="227">
        <v>0</v>
      </c>
      <c r="D51" s="227">
        <v>0</v>
      </c>
      <c r="E51" s="227">
        <f aca="true" t="shared" si="9" ref="E51:E74">SUM(B51:D51)</f>
        <v>12268.16</v>
      </c>
      <c r="F51" s="228">
        <v>0</v>
      </c>
      <c r="G51" s="243"/>
      <c r="H51" s="227"/>
      <c r="I51" s="227"/>
      <c r="J51" s="227"/>
      <c r="K51" s="227"/>
      <c r="L51" s="261"/>
      <c r="M51" s="258"/>
    </row>
    <row r="52" spans="1:13" ht="38.25" customHeight="1">
      <c r="A52" s="249" t="s">
        <v>121</v>
      </c>
      <c r="B52" s="227">
        <v>99.4</v>
      </c>
      <c r="C52" s="227">
        <v>0</v>
      </c>
      <c r="D52" s="227">
        <v>0</v>
      </c>
      <c r="E52" s="227">
        <f t="shared" si="9"/>
        <v>99.4</v>
      </c>
      <c r="F52" s="228">
        <v>0</v>
      </c>
      <c r="G52" s="243"/>
      <c r="H52" s="227"/>
      <c r="I52" s="227"/>
      <c r="J52" s="227"/>
      <c r="K52" s="227"/>
      <c r="L52" s="261"/>
      <c r="M52" s="258"/>
    </row>
    <row r="53" spans="1:13" ht="38.25" customHeight="1">
      <c r="A53" s="245" t="s">
        <v>122</v>
      </c>
      <c r="B53" s="227">
        <f>20648.95+1533.76</f>
        <v>22182.71</v>
      </c>
      <c r="C53" s="227">
        <v>0</v>
      </c>
      <c r="D53" s="227">
        <v>0</v>
      </c>
      <c r="E53" s="227">
        <f t="shared" si="9"/>
        <v>22182.71</v>
      </c>
      <c r="F53" s="228">
        <v>0</v>
      </c>
      <c r="G53" s="243"/>
      <c r="H53" s="227"/>
      <c r="I53" s="227"/>
      <c r="J53" s="227"/>
      <c r="K53" s="227"/>
      <c r="L53" s="261"/>
      <c r="M53" s="258"/>
    </row>
    <row r="54" spans="1:13" ht="38.25" customHeight="1">
      <c r="A54" s="245" t="s">
        <v>123</v>
      </c>
      <c r="B54" s="227">
        <f>19628.89+3768.79</f>
        <v>23397.68</v>
      </c>
      <c r="C54" s="227">
        <v>0</v>
      </c>
      <c r="D54" s="227">
        <v>0</v>
      </c>
      <c r="E54" s="227">
        <f t="shared" si="9"/>
        <v>23397.68</v>
      </c>
      <c r="F54" s="228">
        <v>0</v>
      </c>
      <c r="G54" s="243"/>
      <c r="H54" s="227"/>
      <c r="I54" s="227"/>
      <c r="J54" s="227"/>
      <c r="K54" s="227"/>
      <c r="L54" s="261"/>
      <c r="M54" s="258"/>
    </row>
    <row r="55" spans="1:13" ht="38.25" customHeight="1">
      <c r="A55" s="245" t="s">
        <v>124</v>
      </c>
      <c r="B55" s="227"/>
      <c r="C55" s="227">
        <v>0</v>
      </c>
      <c r="D55" s="227">
        <v>0</v>
      </c>
      <c r="E55" s="227">
        <f t="shared" si="9"/>
        <v>0</v>
      </c>
      <c r="F55" s="228">
        <v>0</v>
      </c>
      <c r="G55" s="243"/>
      <c r="H55" s="227"/>
      <c r="I55" s="227"/>
      <c r="J55" s="227"/>
      <c r="K55" s="227"/>
      <c r="L55" s="261"/>
      <c r="M55" s="258"/>
    </row>
    <row r="56" spans="1:13" ht="38.25" customHeight="1">
      <c r="A56" s="245" t="s">
        <v>125</v>
      </c>
      <c r="B56" s="227">
        <f>23092.4+2076.27</f>
        <v>25168.670000000002</v>
      </c>
      <c r="C56" s="227">
        <v>0</v>
      </c>
      <c r="D56" s="227">
        <v>0</v>
      </c>
      <c r="E56" s="227">
        <f t="shared" si="9"/>
        <v>25168.670000000002</v>
      </c>
      <c r="F56" s="228">
        <v>0</v>
      </c>
      <c r="G56" s="243"/>
      <c r="H56" s="227"/>
      <c r="I56" s="227"/>
      <c r="J56" s="227"/>
      <c r="K56" s="227"/>
      <c r="L56" s="261"/>
      <c r="M56" s="258"/>
    </row>
    <row r="57" spans="1:13" ht="30" customHeight="1">
      <c r="A57" s="245" t="s">
        <v>126</v>
      </c>
      <c r="B57" s="252">
        <v>1323</v>
      </c>
      <c r="C57" s="227">
        <v>0</v>
      </c>
      <c r="D57" s="227">
        <v>0</v>
      </c>
      <c r="E57" s="227">
        <f t="shared" si="9"/>
        <v>1323</v>
      </c>
      <c r="F57" s="228"/>
      <c r="G57" s="243"/>
      <c r="H57" s="227"/>
      <c r="I57" s="227"/>
      <c r="J57" s="227"/>
      <c r="K57" s="227"/>
      <c r="L57" s="261"/>
      <c r="M57" s="258"/>
    </row>
    <row r="58" spans="1:13" ht="24.75" customHeight="1">
      <c r="A58" s="245" t="s">
        <v>127</v>
      </c>
      <c r="B58" s="227">
        <f>SUM(B59:B69)</f>
        <v>11656.25</v>
      </c>
      <c r="C58" s="227">
        <f>SUM(C59:C69)</f>
        <v>0</v>
      </c>
      <c r="D58" s="227">
        <f>SUM(D59:D69)</f>
        <v>0</v>
      </c>
      <c r="E58" s="227">
        <f t="shared" si="9"/>
        <v>11656.25</v>
      </c>
      <c r="F58" s="228">
        <f>E58/B58*100-100</f>
        <v>0</v>
      </c>
      <c r="G58" s="243"/>
      <c r="H58" s="227"/>
      <c r="I58" s="227"/>
      <c r="J58" s="227"/>
      <c r="K58" s="227"/>
      <c r="L58" s="261"/>
      <c r="M58" s="258"/>
    </row>
    <row r="59" spans="1:13" ht="24.75" customHeight="1">
      <c r="A59" s="245" t="s">
        <v>128</v>
      </c>
      <c r="B59" s="227">
        <v>128</v>
      </c>
      <c r="C59" s="227">
        <v>0</v>
      </c>
      <c r="D59" s="227">
        <v>0</v>
      </c>
      <c r="E59" s="227">
        <f t="shared" si="9"/>
        <v>128</v>
      </c>
      <c r="F59" s="228">
        <f aca="true" t="shared" si="10" ref="F59:F65">E59/B59*100-100</f>
        <v>0</v>
      </c>
      <c r="G59" s="243"/>
      <c r="H59" s="227"/>
      <c r="I59" s="227"/>
      <c r="J59" s="227"/>
      <c r="K59" s="227"/>
      <c r="L59" s="261"/>
      <c r="M59" s="258"/>
    </row>
    <row r="60" spans="1:13" ht="24.75" customHeight="1">
      <c r="A60" s="245" t="s">
        <v>129</v>
      </c>
      <c r="B60" s="227">
        <v>25.2</v>
      </c>
      <c r="C60" s="227">
        <v>0</v>
      </c>
      <c r="D60" s="227">
        <v>0</v>
      </c>
      <c r="E60" s="227">
        <f t="shared" si="9"/>
        <v>25.2</v>
      </c>
      <c r="F60" s="228">
        <f t="shared" si="10"/>
        <v>0</v>
      </c>
      <c r="G60" s="243"/>
      <c r="H60" s="227"/>
      <c r="I60" s="227"/>
      <c r="J60" s="227"/>
      <c r="K60" s="227"/>
      <c r="L60" s="261"/>
      <c r="M60" s="258"/>
    </row>
    <row r="61" spans="1:13" ht="24.75" customHeight="1">
      <c r="A61" s="245" t="s">
        <v>130</v>
      </c>
      <c r="B61" s="227">
        <v>177</v>
      </c>
      <c r="C61" s="227">
        <v>0</v>
      </c>
      <c r="D61" s="227">
        <v>0</v>
      </c>
      <c r="E61" s="227">
        <f t="shared" si="9"/>
        <v>177</v>
      </c>
      <c r="F61" s="228">
        <f t="shared" si="10"/>
        <v>0</v>
      </c>
      <c r="G61" s="243"/>
      <c r="H61" s="227"/>
      <c r="I61" s="227"/>
      <c r="J61" s="227"/>
      <c r="K61" s="227"/>
      <c r="L61" s="261"/>
      <c r="M61" s="258"/>
    </row>
    <row r="62" spans="1:13" ht="24.75" customHeight="1">
      <c r="A62" s="245" t="s">
        <v>131</v>
      </c>
      <c r="B62" s="227">
        <v>89</v>
      </c>
      <c r="C62" s="227">
        <v>0</v>
      </c>
      <c r="D62" s="227">
        <v>0</v>
      </c>
      <c r="E62" s="227">
        <f t="shared" si="9"/>
        <v>89</v>
      </c>
      <c r="F62" s="228">
        <f t="shared" si="10"/>
        <v>0</v>
      </c>
      <c r="G62" s="243"/>
      <c r="H62" s="227"/>
      <c r="I62" s="227"/>
      <c r="J62" s="227"/>
      <c r="K62" s="227"/>
      <c r="L62" s="261"/>
      <c r="M62" s="258"/>
    </row>
    <row r="63" spans="1:13" ht="24.75" customHeight="1">
      <c r="A63" s="245" t="s">
        <v>132</v>
      </c>
      <c r="B63" s="227">
        <v>0</v>
      </c>
      <c r="C63" s="227">
        <v>0</v>
      </c>
      <c r="D63" s="227">
        <v>0</v>
      </c>
      <c r="E63" s="227">
        <f t="shared" si="9"/>
        <v>0</v>
      </c>
      <c r="F63" s="228">
        <v>0</v>
      </c>
      <c r="G63" s="243"/>
      <c r="H63" s="227"/>
      <c r="I63" s="227"/>
      <c r="J63" s="227"/>
      <c r="K63" s="227"/>
      <c r="L63" s="261"/>
      <c r="M63" s="258"/>
    </row>
    <row r="64" spans="1:13" ht="24.75" customHeight="1">
      <c r="A64" s="249" t="s">
        <v>133</v>
      </c>
      <c r="B64" s="227">
        <v>0</v>
      </c>
      <c r="C64" s="227">
        <v>0</v>
      </c>
      <c r="D64" s="227">
        <v>0</v>
      </c>
      <c r="E64" s="227">
        <f t="shared" si="9"/>
        <v>0</v>
      </c>
      <c r="F64" s="228">
        <v>0</v>
      </c>
      <c r="G64" s="243"/>
      <c r="H64" s="227"/>
      <c r="I64" s="227"/>
      <c r="J64" s="227"/>
      <c r="K64" s="227"/>
      <c r="L64" s="261"/>
      <c r="M64" s="258"/>
    </row>
    <row r="65" spans="1:13" ht="24.75" customHeight="1">
      <c r="A65" s="249" t="s">
        <v>134</v>
      </c>
      <c r="B65" s="227">
        <v>264</v>
      </c>
      <c r="C65" s="227">
        <v>0</v>
      </c>
      <c r="D65" s="227">
        <v>0</v>
      </c>
      <c r="E65" s="227">
        <f t="shared" si="9"/>
        <v>264</v>
      </c>
      <c r="F65" s="228">
        <f t="shared" si="10"/>
        <v>0</v>
      </c>
      <c r="G65" s="243"/>
      <c r="H65" s="227"/>
      <c r="I65" s="227"/>
      <c r="J65" s="227"/>
      <c r="K65" s="227"/>
      <c r="L65" s="261"/>
      <c r="M65" s="258"/>
    </row>
    <row r="66" spans="1:13" ht="24.75" customHeight="1">
      <c r="A66" s="249" t="s">
        <v>135</v>
      </c>
      <c r="B66" s="227">
        <v>5769.05</v>
      </c>
      <c r="C66" s="227">
        <v>0</v>
      </c>
      <c r="D66" s="227">
        <v>0</v>
      </c>
      <c r="E66" s="227">
        <f t="shared" si="9"/>
        <v>5769.05</v>
      </c>
      <c r="F66" s="228">
        <v>0</v>
      </c>
      <c r="G66" s="243"/>
      <c r="H66" s="227"/>
      <c r="I66" s="227"/>
      <c r="J66" s="227"/>
      <c r="K66" s="227"/>
      <c r="L66" s="261"/>
      <c r="M66" s="258"/>
    </row>
    <row r="67" spans="1:13" ht="24.75" customHeight="1">
      <c r="A67" s="249" t="s">
        <v>136</v>
      </c>
      <c r="B67" s="232">
        <v>5020</v>
      </c>
      <c r="C67" s="227">
        <v>0</v>
      </c>
      <c r="D67" s="227">
        <v>0</v>
      </c>
      <c r="E67" s="227">
        <f t="shared" si="9"/>
        <v>5020</v>
      </c>
      <c r="F67" s="228">
        <f>E67/B67*100-100</f>
        <v>0</v>
      </c>
      <c r="G67" s="243"/>
      <c r="H67" s="227"/>
      <c r="I67" s="227"/>
      <c r="J67" s="227"/>
      <c r="K67" s="227"/>
      <c r="L67" s="261"/>
      <c r="M67" s="258"/>
    </row>
    <row r="68" spans="1:13" ht="24.75" customHeight="1">
      <c r="A68" s="249" t="s">
        <v>137</v>
      </c>
      <c r="B68" s="232">
        <v>0</v>
      </c>
      <c r="C68" s="227">
        <v>0</v>
      </c>
      <c r="D68" s="227">
        <v>0</v>
      </c>
      <c r="E68" s="227">
        <f t="shared" si="9"/>
        <v>0</v>
      </c>
      <c r="F68" s="228">
        <v>0</v>
      </c>
      <c r="G68" s="243"/>
      <c r="H68" s="227"/>
      <c r="I68" s="227"/>
      <c r="J68" s="227"/>
      <c r="K68" s="227"/>
      <c r="L68" s="261"/>
      <c r="M68" s="258"/>
    </row>
    <row r="69" spans="1:13" ht="24.75" customHeight="1">
      <c r="A69" s="249" t="s">
        <v>138</v>
      </c>
      <c r="B69" s="232">
        <v>184</v>
      </c>
      <c r="C69" s="227">
        <v>0</v>
      </c>
      <c r="D69" s="227">
        <v>0</v>
      </c>
      <c r="E69" s="227">
        <f t="shared" si="9"/>
        <v>184</v>
      </c>
      <c r="F69" s="228">
        <f>E69/B69*100-100</f>
        <v>0</v>
      </c>
      <c r="G69" s="243"/>
      <c r="H69" s="227"/>
      <c r="I69" s="227"/>
      <c r="J69" s="227"/>
      <c r="K69" s="227"/>
      <c r="L69" s="261"/>
      <c r="M69" s="258"/>
    </row>
    <row r="70" spans="1:13" ht="24.75" customHeight="1">
      <c r="A70" s="263" t="s">
        <v>139</v>
      </c>
      <c r="B70" s="252">
        <v>21022</v>
      </c>
      <c r="C70" s="227">
        <v>0</v>
      </c>
      <c r="D70" s="227">
        <v>0</v>
      </c>
      <c r="E70" s="227">
        <f t="shared" si="9"/>
        <v>21022</v>
      </c>
      <c r="F70" s="228">
        <f>E70/B70*100-100</f>
        <v>0</v>
      </c>
      <c r="G70" s="243"/>
      <c r="H70" s="227"/>
      <c r="I70" s="227"/>
      <c r="J70" s="227"/>
      <c r="K70" s="227"/>
      <c r="L70" s="261"/>
      <c r="M70" s="258"/>
    </row>
    <row r="71" spans="1:13" ht="24.75" customHeight="1">
      <c r="A71" s="263" t="s">
        <v>140</v>
      </c>
      <c r="B71" s="251">
        <v>20000</v>
      </c>
      <c r="C71" s="227">
        <v>0</v>
      </c>
      <c r="D71" s="227">
        <v>0</v>
      </c>
      <c r="E71" s="227">
        <f t="shared" si="9"/>
        <v>20000</v>
      </c>
      <c r="F71" s="228">
        <f>E71/B71*100-100</f>
        <v>0</v>
      </c>
      <c r="G71" s="243"/>
      <c r="H71" s="227"/>
      <c r="I71" s="227"/>
      <c r="J71" s="227"/>
      <c r="K71" s="227"/>
      <c r="L71" s="261"/>
      <c r="M71" s="258"/>
    </row>
    <row r="72" spans="1:13" ht="24.75" customHeight="1">
      <c r="A72" s="263" t="s">
        <v>141</v>
      </c>
      <c r="B72" s="227">
        <v>5000</v>
      </c>
      <c r="C72" s="262">
        <v>15334</v>
      </c>
      <c r="D72" s="227">
        <v>0</v>
      </c>
      <c r="E72" s="227">
        <f t="shared" si="9"/>
        <v>20334</v>
      </c>
      <c r="F72" s="228">
        <f>E72/B72*100-100</f>
        <v>306.67999999999995</v>
      </c>
      <c r="G72" s="243"/>
      <c r="H72" s="227"/>
      <c r="I72" s="227"/>
      <c r="J72" s="227"/>
      <c r="K72" s="227"/>
      <c r="L72" s="261"/>
      <c r="M72" s="258"/>
    </row>
    <row r="73" spans="1:13" ht="33.75" customHeight="1">
      <c r="A73" s="263" t="s">
        <v>142</v>
      </c>
      <c r="B73" s="227">
        <v>0</v>
      </c>
      <c r="C73" s="227">
        <v>0</v>
      </c>
      <c r="D73" s="227">
        <v>0</v>
      </c>
      <c r="E73" s="227">
        <f t="shared" si="9"/>
        <v>0</v>
      </c>
      <c r="F73" s="228">
        <v>100</v>
      </c>
      <c r="G73" s="243"/>
      <c r="H73" s="227"/>
      <c r="I73" s="227"/>
      <c r="J73" s="227"/>
      <c r="K73" s="227"/>
      <c r="L73" s="261"/>
      <c r="M73" s="258"/>
    </row>
    <row r="74" spans="1:13" ht="24.75" customHeight="1">
      <c r="A74" s="157" t="s">
        <v>143</v>
      </c>
      <c r="B74" s="227">
        <f>SUM(B33,B35)</f>
        <v>320012.87</v>
      </c>
      <c r="C74" s="227">
        <f>SUM(C33,C35)</f>
        <v>30779</v>
      </c>
      <c r="D74" s="227">
        <f>SUM(D33,D35)</f>
        <v>-1209</v>
      </c>
      <c r="E74" s="227">
        <f t="shared" si="9"/>
        <v>349582.87</v>
      </c>
      <c r="F74" s="228">
        <f>E74/B74*100-100</f>
        <v>9.24025336855982</v>
      </c>
      <c r="G74" s="225" t="s">
        <v>144</v>
      </c>
      <c r="H74" s="227">
        <f ca="1">SUM(H33,H35,H42:H44:H46,H49)</f>
        <v>320013</v>
      </c>
      <c r="I74" s="227">
        <f ca="1">SUM(I33,I35,I42:I44:I46,I49)</f>
        <v>29847</v>
      </c>
      <c r="J74" s="227">
        <f ca="1">SUM(J33,J35,J42:J44:J46,J49)</f>
        <v>-277</v>
      </c>
      <c r="K74" s="227">
        <f ca="1">SUM(K33,K35,K42:K44:K46,K49)</f>
        <v>349583</v>
      </c>
      <c r="L74" s="228">
        <f>K74/H74*100-100</f>
        <v>9.24024961485938</v>
      </c>
      <c r="M74" s="258"/>
    </row>
  </sheetData>
  <sheetProtection/>
  <mergeCells count="5">
    <mergeCell ref="A2:L2"/>
    <mergeCell ref="A3:L3"/>
    <mergeCell ref="K4:L4"/>
    <mergeCell ref="A5:F5"/>
    <mergeCell ref="G5:L5"/>
  </mergeCells>
  <dataValidations count="1">
    <dataValidation type="whole" allowBlank="1" showInputMessage="1" showErrorMessage="1" error="请输入整数！" sqref="H27">
      <formula1>-100000000</formula1>
      <formula2>100000000</formula2>
    </dataValidation>
  </dataValidations>
  <printOptions horizontalCentered="1"/>
  <pageMargins left="0.59" right="0.59" top="0.31" bottom="0.47" header="0.23999999999999996" footer="0.28"/>
  <pageSetup firstPageNumber="1" useFirstPageNumber="1" horizontalDpi="600" verticalDpi="600" orientation="landscape" paperSize="9" scale="7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E1281"/>
  <sheetViews>
    <sheetView workbookViewId="0" topLeftCell="A1">
      <pane xSplit="1" ySplit="5" topLeftCell="B23" activePane="bottomRight" state="frozen"/>
      <selection pane="bottomRight" activeCell="C38" sqref="C38"/>
    </sheetView>
  </sheetViews>
  <sheetFormatPr defaultColWidth="9.00390625" defaultRowHeight="15"/>
  <cols>
    <col min="1" max="1" width="50.00390625" style="180" customWidth="1"/>
    <col min="2" max="2" width="17.140625" style="180" customWidth="1"/>
    <col min="3" max="4" width="18.421875" style="180" customWidth="1"/>
    <col min="5" max="5" width="30.57421875" style="180" customWidth="1"/>
    <col min="6" max="253" width="9.00390625" style="180" customWidth="1"/>
    <col min="254" max="16384" width="9.00390625" style="148" customWidth="1"/>
  </cols>
  <sheetData>
    <row r="1" spans="1:5" s="180" customFormat="1" ht="18" customHeight="1">
      <c r="A1" s="206" t="s">
        <v>5</v>
      </c>
      <c r="B1" s="207"/>
      <c r="C1" s="207"/>
      <c r="D1" s="207"/>
      <c r="E1" s="207"/>
    </row>
    <row r="2" spans="1:5" s="204" customFormat="1" ht="30.75" customHeight="1">
      <c r="A2" s="208" t="s">
        <v>145</v>
      </c>
      <c r="B2" s="208"/>
      <c r="C2" s="208"/>
      <c r="D2" s="208"/>
      <c r="E2" s="208"/>
    </row>
    <row r="3" spans="1:5" s="204" customFormat="1" ht="24.75" customHeight="1">
      <c r="A3" s="209"/>
      <c r="B3" s="210"/>
      <c r="C3" s="211"/>
      <c r="D3" s="211"/>
      <c r="E3" s="210" t="s">
        <v>30</v>
      </c>
    </row>
    <row r="4" spans="1:5" s="180" customFormat="1" ht="26.25" customHeight="1">
      <c r="A4" s="186" t="s">
        <v>146</v>
      </c>
      <c r="B4" s="186" t="s">
        <v>34</v>
      </c>
      <c r="C4" s="186" t="s">
        <v>35</v>
      </c>
      <c r="D4" s="186" t="s">
        <v>36</v>
      </c>
      <c r="E4" s="186" t="s">
        <v>37</v>
      </c>
    </row>
    <row r="5" spans="1:5" s="180" customFormat="1" ht="31.5" customHeight="1">
      <c r="A5" s="188"/>
      <c r="B5" s="188"/>
      <c r="C5" s="188"/>
      <c r="D5" s="188"/>
      <c r="E5" s="188"/>
    </row>
    <row r="6" spans="1:5" s="180" customFormat="1" ht="21" customHeight="1">
      <c r="A6" s="212" t="s">
        <v>40</v>
      </c>
      <c r="B6" s="197">
        <f>SUM(B7,B19,B28,B39,B51,B62,B73,B85,B94,B108,B117,B128,B142,B149,B157,B163,B170,B177,B184,B193,B200,B208,B214,B220,B227,B242)</f>
        <v>28685</v>
      </c>
      <c r="C6" s="197">
        <f>SUM(C7,C19,C28,C39,C51,C62,C73,C85,C94,C108,C117,C128,C142,C149,C157,C163,C170,C177,C184,C193,C200,C208,C214,C220,C227,C242)</f>
        <v>3452</v>
      </c>
      <c r="D6" s="197">
        <f>SUM(D7,D19,D28,D39,D51,D62,D73,D85,D94,D108,D117,D128,D142,D149,D157,D163,D170,D177,D184,D193,D200,D208,D214,D220,D227,D242)</f>
        <v>0</v>
      </c>
      <c r="E6" s="213">
        <f aca="true" t="shared" si="0" ref="E6:E69">B6+C6+D6</f>
        <v>32137</v>
      </c>
    </row>
    <row r="7" spans="1:5" s="180" customFormat="1" ht="21" customHeight="1">
      <c r="A7" s="212" t="s">
        <v>147</v>
      </c>
      <c r="B7" s="197">
        <f>SUM(B8:B18)</f>
        <v>941</v>
      </c>
      <c r="C7" s="197">
        <f>SUM(C8:C18)</f>
        <v>59</v>
      </c>
      <c r="D7" s="197">
        <f>SUM(D8:D18)</f>
        <v>0</v>
      </c>
      <c r="E7" s="213">
        <f t="shared" si="0"/>
        <v>1000</v>
      </c>
    </row>
    <row r="8" spans="1:5" s="180" customFormat="1" ht="21" customHeight="1">
      <c r="A8" s="214" t="s">
        <v>148</v>
      </c>
      <c r="B8" s="197">
        <v>519</v>
      </c>
      <c r="C8" s="197">
        <v>59</v>
      </c>
      <c r="D8" s="215">
        <v>0</v>
      </c>
      <c r="E8" s="213">
        <f t="shared" si="0"/>
        <v>578</v>
      </c>
    </row>
    <row r="9" spans="1:5" s="180" customFormat="1" ht="24" customHeight="1" hidden="1">
      <c r="A9" s="214" t="s">
        <v>149</v>
      </c>
      <c r="B9" s="197"/>
      <c r="C9" s="197"/>
      <c r="D9" s="197"/>
      <c r="E9" s="213">
        <f t="shared" si="0"/>
        <v>0</v>
      </c>
    </row>
    <row r="10" spans="1:5" s="180" customFormat="1" ht="24" customHeight="1" hidden="1">
      <c r="A10" s="214" t="s">
        <v>150</v>
      </c>
      <c r="B10" s="197"/>
      <c r="C10" s="197"/>
      <c r="D10" s="197"/>
      <c r="E10" s="213">
        <f t="shared" si="0"/>
        <v>0</v>
      </c>
    </row>
    <row r="11" spans="1:5" s="180" customFormat="1" ht="21" customHeight="1">
      <c r="A11" s="214" t="s">
        <v>151</v>
      </c>
      <c r="B11" s="197">
        <v>68</v>
      </c>
      <c r="C11" s="197">
        <v>0</v>
      </c>
      <c r="D11" s="197">
        <v>0</v>
      </c>
      <c r="E11" s="213">
        <f t="shared" si="0"/>
        <v>68</v>
      </c>
    </row>
    <row r="12" spans="1:5" s="180" customFormat="1" ht="24" customHeight="1" hidden="1">
      <c r="A12" s="214" t="s">
        <v>152</v>
      </c>
      <c r="B12" s="197"/>
      <c r="C12" s="197"/>
      <c r="D12" s="197"/>
      <c r="E12" s="213">
        <f t="shared" si="0"/>
        <v>0</v>
      </c>
    </row>
    <row r="13" spans="1:5" s="180" customFormat="1" ht="24" customHeight="1" hidden="1">
      <c r="A13" s="214" t="s">
        <v>153</v>
      </c>
      <c r="B13" s="197"/>
      <c r="C13" s="197"/>
      <c r="D13" s="197"/>
      <c r="E13" s="213">
        <f t="shared" si="0"/>
        <v>0</v>
      </c>
    </row>
    <row r="14" spans="1:5" s="180" customFormat="1" ht="21" customHeight="1">
      <c r="A14" s="214" t="s">
        <v>154</v>
      </c>
      <c r="B14" s="197">
        <v>53</v>
      </c>
      <c r="C14" s="197">
        <v>0</v>
      </c>
      <c r="D14" s="197">
        <v>0</v>
      </c>
      <c r="E14" s="213">
        <f t="shared" si="0"/>
        <v>53</v>
      </c>
    </row>
    <row r="15" spans="1:5" s="180" customFormat="1" ht="21" customHeight="1">
      <c r="A15" s="214" t="s">
        <v>155</v>
      </c>
      <c r="B15" s="197">
        <v>81</v>
      </c>
      <c r="C15" s="197">
        <v>0</v>
      </c>
      <c r="D15" s="197">
        <v>0</v>
      </c>
      <c r="E15" s="213">
        <f t="shared" si="0"/>
        <v>81</v>
      </c>
    </row>
    <row r="16" spans="1:5" s="180" customFormat="1" ht="24" customHeight="1" hidden="1">
      <c r="A16" s="214" t="s">
        <v>156</v>
      </c>
      <c r="B16" s="197"/>
      <c r="C16" s="197"/>
      <c r="D16" s="197"/>
      <c r="E16" s="213">
        <f t="shared" si="0"/>
        <v>0</v>
      </c>
    </row>
    <row r="17" spans="1:5" s="180" customFormat="1" ht="24" customHeight="1" hidden="1">
      <c r="A17" s="214" t="s">
        <v>157</v>
      </c>
      <c r="B17" s="197"/>
      <c r="C17" s="197"/>
      <c r="D17" s="197"/>
      <c r="E17" s="213">
        <f t="shared" si="0"/>
        <v>0</v>
      </c>
    </row>
    <row r="18" spans="1:5" s="180" customFormat="1" ht="21" customHeight="1">
      <c r="A18" s="214" t="s">
        <v>158</v>
      </c>
      <c r="B18" s="197">
        <v>220</v>
      </c>
      <c r="C18" s="197">
        <v>0</v>
      </c>
      <c r="D18" s="197">
        <v>0</v>
      </c>
      <c r="E18" s="213">
        <f t="shared" si="0"/>
        <v>220</v>
      </c>
    </row>
    <row r="19" spans="1:5" s="180" customFormat="1" ht="21" customHeight="1">
      <c r="A19" s="212" t="s">
        <v>159</v>
      </c>
      <c r="B19" s="197">
        <f>SUM(B20:B27)</f>
        <v>704</v>
      </c>
      <c r="C19" s="197">
        <f>SUM(C20:C27)</f>
        <v>64</v>
      </c>
      <c r="D19" s="197">
        <f>SUM(D20:D27)</f>
        <v>0</v>
      </c>
      <c r="E19" s="213">
        <f t="shared" si="0"/>
        <v>768</v>
      </c>
    </row>
    <row r="20" spans="1:5" s="180" customFormat="1" ht="21" customHeight="1">
      <c r="A20" s="214" t="s">
        <v>148</v>
      </c>
      <c r="B20" s="197">
        <v>554</v>
      </c>
      <c r="C20" s="197">
        <v>64</v>
      </c>
      <c r="D20" s="215">
        <v>0</v>
      </c>
      <c r="E20" s="213">
        <f t="shared" si="0"/>
        <v>618</v>
      </c>
    </row>
    <row r="21" spans="1:5" s="180" customFormat="1" ht="24" customHeight="1" hidden="1">
      <c r="A21" s="214" t="s">
        <v>149</v>
      </c>
      <c r="B21" s="197"/>
      <c r="C21" s="197"/>
      <c r="D21" s="197"/>
      <c r="E21" s="213">
        <f t="shared" si="0"/>
        <v>0</v>
      </c>
    </row>
    <row r="22" spans="1:5" s="180" customFormat="1" ht="24" customHeight="1" hidden="1">
      <c r="A22" s="214" t="s">
        <v>150</v>
      </c>
      <c r="B22" s="197"/>
      <c r="C22" s="197"/>
      <c r="D22" s="197"/>
      <c r="E22" s="213">
        <f t="shared" si="0"/>
        <v>0</v>
      </c>
    </row>
    <row r="23" spans="1:5" s="180" customFormat="1" ht="21" customHeight="1">
      <c r="A23" s="214" t="s">
        <v>160</v>
      </c>
      <c r="B23" s="197">
        <v>58</v>
      </c>
      <c r="C23" s="197">
        <v>0</v>
      </c>
      <c r="D23" s="197">
        <v>0</v>
      </c>
      <c r="E23" s="213">
        <f t="shared" si="0"/>
        <v>58</v>
      </c>
    </row>
    <row r="24" spans="1:5" s="180" customFormat="1" ht="21" customHeight="1">
      <c r="A24" s="214" t="s">
        <v>161</v>
      </c>
      <c r="B24" s="197">
        <v>35</v>
      </c>
      <c r="C24" s="197">
        <v>0</v>
      </c>
      <c r="D24" s="197">
        <v>0</v>
      </c>
      <c r="E24" s="213">
        <f t="shared" si="0"/>
        <v>35</v>
      </c>
    </row>
    <row r="25" spans="1:5" s="180" customFormat="1" ht="24" customHeight="1" hidden="1">
      <c r="A25" s="214" t="s">
        <v>162</v>
      </c>
      <c r="B25" s="197"/>
      <c r="C25" s="197"/>
      <c r="D25" s="197"/>
      <c r="E25" s="213">
        <f t="shared" si="0"/>
        <v>0</v>
      </c>
    </row>
    <row r="26" spans="1:5" s="180" customFormat="1" ht="24" customHeight="1" hidden="1">
      <c r="A26" s="214" t="s">
        <v>157</v>
      </c>
      <c r="B26" s="197"/>
      <c r="C26" s="197"/>
      <c r="D26" s="197"/>
      <c r="E26" s="213">
        <f t="shared" si="0"/>
        <v>0</v>
      </c>
    </row>
    <row r="27" spans="1:5" s="180" customFormat="1" ht="21" customHeight="1">
      <c r="A27" s="214" t="s">
        <v>163</v>
      </c>
      <c r="B27" s="197">
        <v>57</v>
      </c>
      <c r="C27" s="197">
        <v>0</v>
      </c>
      <c r="D27" s="197">
        <v>0</v>
      </c>
      <c r="E27" s="213">
        <f t="shared" si="0"/>
        <v>57</v>
      </c>
    </row>
    <row r="28" spans="1:5" s="180" customFormat="1" ht="21" customHeight="1">
      <c r="A28" s="212" t="s">
        <v>164</v>
      </c>
      <c r="B28" s="197">
        <f>SUM(B29:B38)</f>
        <v>15324</v>
      </c>
      <c r="C28" s="197">
        <f>SUM(C29:C38)</f>
        <v>2488</v>
      </c>
      <c r="D28" s="197">
        <f>SUM(D29:D38)</f>
        <v>0</v>
      </c>
      <c r="E28" s="213">
        <f t="shared" si="0"/>
        <v>17812</v>
      </c>
    </row>
    <row r="29" spans="1:5" s="180" customFormat="1" ht="21" customHeight="1">
      <c r="A29" s="212" t="s">
        <v>148</v>
      </c>
      <c r="B29" s="197">
        <v>11916</v>
      </c>
      <c r="C29" s="197">
        <v>2257</v>
      </c>
      <c r="D29" s="197">
        <v>0</v>
      </c>
      <c r="E29" s="213">
        <f t="shared" si="0"/>
        <v>14173</v>
      </c>
    </row>
    <row r="30" spans="1:5" s="180" customFormat="1" ht="24" customHeight="1" hidden="1">
      <c r="A30" s="212" t="s">
        <v>149</v>
      </c>
      <c r="B30" s="197"/>
      <c r="C30" s="197"/>
      <c r="D30" s="197"/>
      <c r="E30" s="213">
        <f t="shared" si="0"/>
        <v>0</v>
      </c>
    </row>
    <row r="31" spans="1:5" s="180" customFormat="1" ht="24" customHeight="1" hidden="1">
      <c r="A31" s="212" t="s">
        <v>150</v>
      </c>
      <c r="B31" s="197"/>
      <c r="C31" s="197"/>
      <c r="D31" s="197"/>
      <c r="E31" s="213">
        <f t="shared" si="0"/>
        <v>0</v>
      </c>
    </row>
    <row r="32" spans="1:5" s="180" customFormat="1" ht="24" customHeight="1" hidden="1">
      <c r="A32" s="212" t="s">
        <v>165</v>
      </c>
      <c r="B32" s="197"/>
      <c r="C32" s="197"/>
      <c r="D32" s="197"/>
      <c r="E32" s="213">
        <f t="shared" si="0"/>
        <v>0</v>
      </c>
    </row>
    <row r="33" spans="1:5" s="180" customFormat="1" ht="24" customHeight="1" hidden="1">
      <c r="A33" s="212" t="s">
        <v>166</v>
      </c>
      <c r="B33" s="197"/>
      <c r="C33" s="197"/>
      <c r="D33" s="197"/>
      <c r="E33" s="213">
        <f t="shared" si="0"/>
        <v>0</v>
      </c>
    </row>
    <row r="34" spans="1:5" s="180" customFormat="1" ht="24" customHeight="1" hidden="1">
      <c r="A34" s="212" t="s">
        <v>167</v>
      </c>
      <c r="B34" s="197"/>
      <c r="C34" s="197"/>
      <c r="D34" s="197"/>
      <c r="E34" s="213">
        <f t="shared" si="0"/>
        <v>0</v>
      </c>
    </row>
    <row r="35" spans="1:5" s="180" customFormat="1" ht="24" customHeight="1">
      <c r="A35" s="212" t="s">
        <v>168</v>
      </c>
      <c r="B35" s="197">
        <v>275</v>
      </c>
      <c r="C35" s="197">
        <v>29</v>
      </c>
      <c r="D35" s="197">
        <v>0</v>
      </c>
      <c r="E35" s="213">
        <f t="shared" si="0"/>
        <v>304</v>
      </c>
    </row>
    <row r="36" spans="1:5" s="180" customFormat="1" ht="24" customHeight="1" hidden="1">
      <c r="A36" s="212" t="s">
        <v>169</v>
      </c>
      <c r="B36" s="197"/>
      <c r="C36" s="197"/>
      <c r="D36" s="197"/>
      <c r="E36" s="213">
        <f t="shared" si="0"/>
        <v>0</v>
      </c>
    </row>
    <row r="37" spans="1:5" s="180" customFormat="1" ht="24" customHeight="1">
      <c r="A37" s="212" t="s">
        <v>157</v>
      </c>
      <c r="B37" s="197">
        <v>1198</v>
      </c>
      <c r="C37" s="197">
        <v>137</v>
      </c>
      <c r="D37" s="215">
        <v>0</v>
      </c>
      <c r="E37" s="213">
        <f t="shared" si="0"/>
        <v>1335</v>
      </c>
    </row>
    <row r="38" spans="1:5" s="180" customFormat="1" ht="21" customHeight="1">
      <c r="A38" s="212" t="s">
        <v>170</v>
      </c>
      <c r="B38" s="197">
        <v>1935</v>
      </c>
      <c r="C38" s="197">
        <f>45+20</f>
        <v>65</v>
      </c>
      <c r="D38" s="197">
        <v>0</v>
      </c>
      <c r="E38" s="213">
        <f t="shared" si="0"/>
        <v>2000</v>
      </c>
    </row>
    <row r="39" spans="1:5" s="180" customFormat="1" ht="21" customHeight="1">
      <c r="A39" s="212" t="s">
        <v>171</v>
      </c>
      <c r="B39" s="197">
        <f>SUM(B40:B50)</f>
        <v>495</v>
      </c>
      <c r="C39" s="197">
        <f>SUM(C40:C50)</f>
        <v>62</v>
      </c>
      <c r="D39" s="197">
        <f>SUM(D40:D50)</f>
        <v>0</v>
      </c>
      <c r="E39" s="213">
        <f t="shared" si="0"/>
        <v>557</v>
      </c>
    </row>
    <row r="40" spans="1:5" s="180" customFormat="1" ht="21" customHeight="1">
      <c r="A40" s="212" t="s">
        <v>148</v>
      </c>
      <c r="B40" s="197">
        <v>463</v>
      </c>
      <c r="C40" s="197">
        <v>62</v>
      </c>
      <c r="D40" s="215">
        <v>0</v>
      </c>
      <c r="E40" s="213">
        <f t="shared" si="0"/>
        <v>525</v>
      </c>
    </row>
    <row r="41" spans="1:5" s="180" customFormat="1" ht="24" customHeight="1" hidden="1">
      <c r="A41" s="212" t="s">
        <v>149</v>
      </c>
      <c r="B41" s="197"/>
      <c r="C41" s="197"/>
      <c r="D41" s="197"/>
      <c r="E41" s="213">
        <f t="shared" si="0"/>
        <v>0</v>
      </c>
    </row>
    <row r="42" spans="1:5" s="180" customFormat="1" ht="24" customHeight="1" hidden="1">
      <c r="A42" s="212" t="s">
        <v>150</v>
      </c>
      <c r="B42" s="197"/>
      <c r="C42" s="197"/>
      <c r="D42" s="197"/>
      <c r="E42" s="213">
        <f t="shared" si="0"/>
        <v>0</v>
      </c>
    </row>
    <row r="43" spans="1:5" s="180" customFormat="1" ht="24" customHeight="1" hidden="1">
      <c r="A43" s="212" t="s">
        <v>172</v>
      </c>
      <c r="B43" s="197"/>
      <c r="C43" s="197"/>
      <c r="D43" s="197"/>
      <c r="E43" s="213">
        <f t="shared" si="0"/>
        <v>0</v>
      </c>
    </row>
    <row r="44" spans="1:5" s="180" customFormat="1" ht="24" customHeight="1" hidden="1">
      <c r="A44" s="212" t="s">
        <v>173</v>
      </c>
      <c r="B44" s="197"/>
      <c r="C44" s="197"/>
      <c r="D44" s="197"/>
      <c r="E44" s="213">
        <f t="shared" si="0"/>
        <v>0</v>
      </c>
    </row>
    <row r="45" spans="1:5" s="180" customFormat="1" ht="24" customHeight="1" hidden="1">
      <c r="A45" s="212" t="s">
        <v>174</v>
      </c>
      <c r="B45" s="197"/>
      <c r="C45" s="197"/>
      <c r="D45" s="197"/>
      <c r="E45" s="213">
        <f t="shared" si="0"/>
        <v>0</v>
      </c>
    </row>
    <row r="46" spans="1:5" s="180" customFormat="1" ht="24" customHeight="1" hidden="1">
      <c r="A46" s="212" t="s">
        <v>175</v>
      </c>
      <c r="B46" s="197"/>
      <c r="C46" s="197"/>
      <c r="D46" s="197"/>
      <c r="E46" s="213">
        <f t="shared" si="0"/>
        <v>0</v>
      </c>
    </row>
    <row r="47" spans="1:5" s="180" customFormat="1" ht="24" customHeight="1" hidden="1">
      <c r="A47" s="212" t="s">
        <v>176</v>
      </c>
      <c r="B47" s="197"/>
      <c r="C47" s="197"/>
      <c r="D47" s="197"/>
      <c r="E47" s="213">
        <f t="shared" si="0"/>
        <v>0</v>
      </c>
    </row>
    <row r="48" spans="1:5" s="180" customFormat="1" ht="24" customHeight="1" hidden="1">
      <c r="A48" s="212" t="s">
        <v>177</v>
      </c>
      <c r="B48" s="197"/>
      <c r="C48" s="197"/>
      <c r="D48" s="197"/>
      <c r="E48" s="213">
        <f t="shared" si="0"/>
        <v>0</v>
      </c>
    </row>
    <row r="49" spans="1:5" s="180" customFormat="1" ht="24" customHeight="1" hidden="1">
      <c r="A49" s="212" t="s">
        <v>157</v>
      </c>
      <c r="B49" s="197"/>
      <c r="C49" s="197"/>
      <c r="D49" s="197"/>
      <c r="E49" s="213">
        <f t="shared" si="0"/>
        <v>0</v>
      </c>
    </row>
    <row r="50" spans="1:5" s="180" customFormat="1" ht="24" customHeight="1">
      <c r="A50" s="212" t="s">
        <v>178</v>
      </c>
      <c r="B50" s="197">
        <v>32</v>
      </c>
      <c r="C50" s="197">
        <v>0</v>
      </c>
      <c r="D50" s="197">
        <v>0</v>
      </c>
      <c r="E50" s="213">
        <f t="shared" si="0"/>
        <v>32</v>
      </c>
    </row>
    <row r="51" spans="1:5" s="180" customFormat="1" ht="21" customHeight="1">
      <c r="A51" s="212" t="s">
        <v>179</v>
      </c>
      <c r="B51" s="197">
        <f>SUM(B52:B61)</f>
        <v>297</v>
      </c>
      <c r="C51" s="197">
        <f>SUM(C52:C61)</f>
        <v>29</v>
      </c>
      <c r="D51" s="197">
        <f>SUM(D52:D61)</f>
        <v>0</v>
      </c>
      <c r="E51" s="213">
        <f t="shared" si="0"/>
        <v>326</v>
      </c>
    </row>
    <row r="52" spans="1:5" s="180" customFormat="1" ht="21" customHeight="1">
      <c r="A52" s="212" t="s">
        <v>148</v>
      </c>
      <c r="B52" s="197">
        <v>226</v>
      </c>
      <c r="C52" s="197">
        <v>29</v>
      </c>
      <c r="D52" s="215">
        <v>0</v>
      </c>
      <c r="E52" s="213">
        <f t="shared" si="0"/>
        <v>255</v>
      </c>
    </row>
    <row r="53" spans="1:5" s="180" customFormat="1" ht="24" customHeight="1" hidden="1">
      <c r="A53" s="212" t="s">
        <v>149</v>
      </c>
      <c r="B53" s="197"/>
      <c r="C53" s="197"/>
      <c r="D53" s="197"/>
      <c r="E53" s="213">
        <f t="shared" si="0"/>
        <v>0</v>
      </c>
    </row>
    <row r="54" spans="1:5" s="180" customFormat="1" ht="24" customHeight="1" hidden="1">
      <c r="A54" s="212" t="s">
        <v>150</v>
      </c>
      <c r="B54" s="197"/>
      <c r="C54" s="197"/>
      <c r="D54" s="197"/>
      <c r="E54" s="213">
        <f t="shared" si="0"/>
        <v>0</v>
      </c>
    </row>
    <row r="55" spans="1:5" s="180" customFormat="1" ht="24" customHeight="1" hidden="1">
      <c r="A55" s="212" t="s">
        <v>180</v>
      </c>
      <c r="B55" s="197"/>
      <c r="C55" s="197"/>
      <c r="D55" s="197"/>
      <c r="E55" s="213">
        <f t="shared" si="0"/>
        <v>0</v>
      </c>
    </row>
    <row r="56" spans="1:5" s="180" customFormat="1" ht="24" customHeight="1" hidden="1">
      <c r="A56" s="212" t="s">
        <v>181</v>
      </c>
      <c r="B56" s="197"/>
      <c r="C56" s="197"/>
      <c r="D56" s="197"/>
      <c r="E56" s="213">
        <f t="shared" si="0"/>
        <v>0</v>
      </c>
    </row>
    <row r="57" spans="1:5" s="180" customFormat="1" ht="24" customHeight="1" hidden="1">
      <c r="A57" s="212" t="s">
        <v>182</v>
      </c>
      <c r="B57" s="197"/>
      <c r="C57" s="197"/>
      <c r="D57" s="197"/>
      <c r="E57" s="213">
        <f t="shared" si="0"/>
        <v>0</v>
      </c>
    </row>
    <row r="58" spans="1:5" s="180" customFormat="1" ht="24" customHeight="1">
      <c r="A58" s="212" t="s">
        <v>183</v>
      </c>
      <c r="B58" s="197">
        <v>25</v>
      </c>
      <c r="C58" s="197">
        <v>0</v>
      </c>
      <c r="D58" s="197">
        <v>0</v>
      </c>
      <c r="E58" s="213">
        <f t="shared" si="0"/>
        <v>25</v>
      </c>
    </row>
    <row r="59" spans="1:5" s="180" customFormat="1" ht="24" customHeight="1" hidden="1">
      <c r="A59" s="212" t="s">
        <v>184</v>
      </c>
      <c r="B59" s="197"/>
      <c r="C59" s="197"/>
      <c r="D59" s="197"/>
      <c r="E59" s="213">
        <f t="shared" si="0"/>
        <v>0</v>
      </c>
    </row>
    <row r="60" spans="1:5" s="180" customFormat="1" ht="24" customHeight="1" hidden="1">
      <c r="A60" s="212" t="s">
        <v>157</v>
      </c>
      <c r="B60" s="197"/>
      <c r="C60" s="197"/>
      <c r="D60" s="197"/>
      <c r="E60" s="213">
        <f t="shared" si="0"/>
        <v>0</v>
      </c>
    </row>
    <row r="61" spans="1:5" s="180" customFormat="1" ht="21" customHeight="1">
      <c r="A61" s="212" t="s">
        <v>185</v>
      </c>
      <c r="B61" s="197">
        <v>46</v>
      </c>
      <c r="C61" s="197">
        <v>0</v>
      </c>
      <c r="D61" s="197">
        <v>0</v>
      </c>
      <c r="E61" s="213">
        <f t="shared" si="0"/>
        <v>46</v>
      </c>
    </row>
    <row r="62" spans="1:5" s="180" customFormat="1" ht="21" customHeight="1">
      <c r="A62" s="212" t="s">
        <v>186</v>
      </c>
      <c r="B62" s="197">
        <f>SUM(B63:B72)</f>
        <v>1999</v>
      </c>
      <c r="C62" s="197">
        <f>SUM(C63:C72)</f>
        <v>227</v>
      </c>
      <c r="D62" s="197">
        <f>SUM(D63:D72)</f>
        <v>0</v>
      </c>
      <c r="E62" s="213">
        <f t="shared" si="0"/>
        <v>2226</v>
      </c>
    </row>
    <row r="63" spans="1:5" s="180" customFormat="1" ht="21" customHeight="1">
      <c r="A63" s="212" t="s">
        <v>148</v>
      </c>
      <c r="B63" s="197">
        <v>1063</v>
      </c>
      <c r="C63" s="197">
        <v>151</v>
      </c>
      <c r="D63" s="215">
        <v>0</v>
      </c>
      <c r="E63" s="213">
        <f t="shared" si="0"/>
        <v>1214</v>
      </c>
    </row>
    <row r="64" spans="1:5" s="180" customFormat="1" ht="24" customHeight="1">
      <c r="A64" s="212" t="s">
        <v>149</v>
      </c>
      <c r="B64" s="197">
        <v>8</v>
      </c>
      <c r="C64" s="197">
        <v>0</v>
      </c>
      <c r="D64" s="197">
        <v>0</v>
      </c>
      <c r="E64" s="213">
        <f t="shared" si="0"/>
        <v>8</v>
      </c>
    </row>
    <row r="65" spans="1:5" s="180" customFormat="1" ht="24" customHeight="1" hidden="1">
      <c r="A65" s="212" t="s">
        <v>150</v>
      </c>
      <c r="B65" s="197"/>
      <c r="C65" s="197"/>
      <c r="D65" s="197"/>
      <c r="E65" s="213">
        <f t="shared" si="0"/>
        <v>0</v>
      </c>
    </row>
    <row r="66" spans="1:5" s="180" customFormat="1" ht="24" customHeight="1" hidden="1">
      <c r="A66" s="212" t="s">
        <v>187</v>
      </c>
      <c r="B66" s="197"/>
      <c r="C66" s="197"/>
      <c r="D66" s="197"/>
      <c r="E66" s="213">
        <f t="shared" si="0"/>
        <v>0</v>
      </c>
    </row>
    <row r="67" spans="1:5" s="180" customFormat="1" ht="24" customHeight="1" hidden="1">
      <c r="A67" s="212" t="s">
        <v>188</v>
      </c>
      <c r="B67" s="197"/>
      <c r="C67" s="197"/>
      <c r="D67" s="197"/>
      <c r="E67" s="213">
        <f t="shared" si="0"/>
        <v>0</v>
      </c>
    </row>
    <row r="68" spans="1:5" s="180" customFormat="1" ht="24" customHeight="1" hidden="1">
      <c r="A68" s="212" t="s">
        <v>189</v>
      </c>
      <c r="B68" s="197"/>
      <c r="C68" s="197"/>
      <c r="D68" s="197"/>
      <c r="E68" s="213">
        <f t="shared" si="0"/>
        <v>0</v>
      </c>
    </row>
    <row r="69" spans="1:5" s="180" customFormat="1" ht="24" customHeight="1" hidden="1">
      <c r="A69" s="212" t="s">
        <v>190</v>
      </c>
      <c r="B69" s="197"/>
      <c r="C69" s="197"/>
      <c r="D69" s="197"/>
      <c r="E69" s="213">
        <f t="shared" si="0"/>
        <v>0</v>
      </c>
    </row>
    <row r="70" spans="1:5" s="180" customFormat="1" ht="24" customHeight="1" hidden="1">
      <c r="A70" s="212" t="s">
        <v>191</v>
      </c>
      <c r="B70" s="197"/>
      <c r="C70" s="197"/>
      <c r="D70" s="197"/>
      <c r="E70" s="213">
        <f aca="true" t="shared" si="1" ref="E70:E123">B70+C70+D70</f>
        <v>0</v>
      </c>
    </row>
    <row r="71" spans="1:5" s="180" customFormat="1" ht="21" customHeight="1">
      <c r="A71" s="212" t="s">
        <v>157</v>
      </c>
      <c r="B71" s="197">
        <v>243</v>
      </c>
      <c r="C71" s="197">
        <v>21</v>
      </c>
      <c r="D71" s="197">
        <v>0</v>
      </c>
      <c r="E71" s="213">
        <f t="shared" si="1"/>
        <v>264</v>
      </c>
    </row>
    <row r="72" spans="1:5" s="180" customFormat="1" ht="21" customHeight="1">
      <c r="A72" s="212" t="s">
        <v>192</v>
      </c>
      <c r="B72" s="197">
        <v>685</v>
      </c>
      <c r="C72" s="197">
        <v>55</v>
      </c>
      <c r="D72" s="197">
        <v>0</v>
      </c>
      <c r="E72" s="213">
        <f t="shared" si="1"/>
        <v>740</v>
      </c>
    </row>
    <row r="73" spans="1:5" s="180" customFormat="1" ht="21" customHeight="1">
      <c r="A73" s="212" t="s">
        <v>193</v>
      </c>
      <c r="B73" s="197">
        <f>SUM(B74:B84)</f>
        <v>2500</v>
      </c>
      <c r="C73" s="197">
        <f>SUM(C74:C84)</f>
        <v>0</v>
      </c>
      <c r="D73" s="197">
        <f>SUM(D74:D84)</f>
        <v>0</v>
      </c>
      <c r="E73" s="213">
        <f t="shared" si="1"/>
        <v>2500</v>
      </c>
    </row>
    <row r="74" spans="1:5" s="180" customFormat="1" ht="21" customHeight="1">
      <c r="A74" s="212" t="s">
        <v>148</v>
      </c>
      <c r="B74" s="197">
        <v>2500</v>
      </c>
      <c r="C74" s="197">
        <v>0</v>
      </c>
      <c r="D74" s="197">
        <v>0</v>
      </c>
      <c r="E74" s="213">
        <f t="shared" si="1"/>
        <v>2500</v>
      </c>
    </row>
    <row r="75" spans="1:5" s="180" customFormat="1" ht="24" customHeight="1" hidden="1">
      <c r="A75" s="212" t="s">
        <v>149</v>
      </c>
      <c r="B75" s="197"/>
      <c r="C75" s="197"/>
      <c r="D75" s="197"/>
      <c r="E75" s="213">
        <f t="shared" si="1"/>
        <v>0</v>
      </c>
    </row>
    <row r="76" spans="1:5" s="180" customFormat="1" ht="24" customHeight="1" hidden="1">
      <c r="A76" s="212" t="s">
        <v>150</v>
      </c>
      <c r="B76" s="197"/>
      <c r="C76" s="197"/>
      <c r="D76" s="197"/>
      <c r="E76" s="213">
        <f t="shared" si="1"/>
        <v>0</v>
      </c>
    </row>
    <row r="77" spans="1:5" s="180" customFormat="1" ht="24" customHeight="1" hidden="1">
      <c r="A77" s="212" t="s">
        <v>194</v>
      </c>
      <c r="B77" s="197"/>
      <c r="C77" s="197"/>
      <c r="D77" s="197"/>
      <c r="E77" s="213">
        <f t="shared" si="1"/>
        <v>0</v>
      </c>
    </row>
    <row r="78" spans="1:5" s="180" customFormat="1" ht="24" customHeight="1" hidden="1">
      <c r="A78" s="212" t="s">
        <v>195</v>
      </c>
      <c r="B78" s="197"/>
      <c r="C78" s="197"/>
      <c r="D78" s="197"/>
      <c r="E78" s="213">
        <f t="shared" si="1"/>
        <v>0</v>
      </c>
    </row>
    <row r="79" spans="1:5" s="180" customFormat="1" ht="24" customHeight="1" hidden="1">
      <c r="A79" s="212" t="s">
        <v>196</v>
      </c>
      <c r="B79" s="197"/>
      <c r="C79" s="197"/>
      <c r="D79" s="197"/>
      <c r="E79" s="213">
        <f t="shared" si="1"/>
        <v>0</v>
      </c>
    </row>
    <row r="80" spans="1:5" s="180" customFormat="1" ht="24" customHeight="1" hidden="1">
      <c r="A80" s="212" t="s">
        <v>197</v>
      </c>
      <c r="B80" s="197"/>
      <c r="C80" s="197"/>
      <c r="D80" s="197"/>
      <c r="E80" s="213">
        <f t="shared" si="1"/>
        <v>0</v>
      </c>
    </row>
    <row r="81" spans="1:5" s="180" customFormat="1" ht="24" customHeight="1" hidden="1">
      <c r="A81" s="212" t="s">
        <v>198</v>
      </c>
      <c r="B81" s="197"/>
      <c r="C81" s="197"/>
      <c r="D81" s="197"/>
      <c r="E81" s="213">
        <f t="shared" si="1"/>
        <v>0</v>
      </c>
    </row>
    <row r="82" spans="1:5" s="180" customFormat="1" ht="24" customHeight="1" hidden="1">
      <c r="A82" s="212" t="s">
        <v>190</v>
      </c>
      <c r="B82" s="197"/>
      <c r="C82" s="197"/>
      <c r="D82" s="197"/>
      <c r="E82" s="213">
        <f t="shared" si="1"/>
        <v>0</v>
      </c>
    </row>
    <row r="83" spans="1:5" s="180" customFormat="1" ht="24" customHeight="1" hidden="1">
      <c r="A83" s="212" t="s">
        <v>157</v>
      </c>
      <c r="B83" s="197"/>
      <c r="C83" s="197"/>
      <c r="D83" s="197"/>
      <c r="E83" s="213">
        <f t="shared" si="1"/>
        <v>0</v>
      </c>
    </row>
    <row r="84" spans="1:5" s="180" customFormat="1" ht="24" customHeight="1" hidden="1">
      <c r="A84" s="212" t="s">
        <v>199</v>
      </c>
      <c r="B84" s="197"/>
      <c r="C84" s="197"/>
      <c r="D84" s="197"/>
      <c r="E84" s="213">
        <f t="shared" si="1"/>
        <v>0</v>
      </c>
    </row>
    <row r="85" spans="1:5" s="180" customFormat="1" ht="21" customHeight="1">
      <c r="A85" s="212" t="s">
        <v>200</v>
      </c>
      <c r="B85" s="197">
        <f>SUM(B86:B93)</f>
        <v>306</v>
      </c>
      <c r="C85" s="197">
        <f>SUM(C86:C93)</f>
        <v>33</v>
      </c>
      <c r="D85" s="197">
        <f>SUM(D86:D93)</f>
        <v>0</v>
      </c>
      <c r="E85" s="213">
        <f t="shared" si="1"/>
        <v>339</v>
      </c>
    </row>
    <row r="86" spans="1:5" s="180" customFormat="1" ht="21" customHeight="1">
      <c r="A86" s="212" t="s">
        <v>148</v>
      </c>
      <c r="B86" s="197">
        <v>228</v>
      </c>
      <c r="C86" s="197">
        <v>33</v>
      </c>
      <c r="D86" s="215">
        <v>0</v>
      </c>
      <c r="E86" s="213">
        <f t="shared" si="1"/>
        <v>261</v>
      </c>
    </row>
    <row r="87" spans="1:5" s="180" customFormat="1" ht="24" customHeight="1" hidden="1">
      <c r="A87" s="212" t="s">
        <v>149</v>
      </c>
      <c r="B87" s="197"/>
      <c r="C87" s="197"/>
      <c r="D87" s="197"/>
      <c r="E87" s="213">
        <f t="shared" si="1"/>
        <v>0</v>
      </c>
    </row>
    <row r="88" spans="1:5" s="180" customFormat="1" ht="24" customHeight="1" hidden="1">
      <c r="A88" s="212" t="s">
        <v>150</v>
      </c>
      <c r="B88" s="197"/>
      <c r="C88" s="197"/>
      <c r="D88" s="197"/>
      <c r="E88" s="213">
        <f t="shared" si="1"/>
        <v>0</v>
      </c>
    </row>
    <row r="89" spans="1:5" s="180" customFormat="1" ht="24" customHeight="1" hidden="1">
      <c r="A89" s="212" t="s">
        <v>201</v>
      </c>
      <c r="B89" s="197"/>
      <c r="C89" s="197"/>
      <c r="D89" s="197"/>
      <c r="E89" s="213">
        <f t="shared" si="1"/>
        <v>0</v>
      </c>
    </row>
    <row r="90" spans="1:5" s="180" customFormat="1" ht="24" customHeight="1" hidden="1">
      <c r="A90" s="212" t="s">
        <v>202</v>
      </c>
      <c r="B90" s="197"/>
      <c r="C90" s="197"/>
      <c r="D90" s="197"/>
      <c r="E90" s="213">
        <f t="shared" si="1"/>
        <v>0</v>
      </c>
    </row>
    <row r="91" spans="1:5" s="180" customFormat="1" ht="24" customHeight="1" hidden="1">
      <c r="A91" s="212" t="s">
        <v>190</v>
      </c>
      <c r="B91" s="197"/>
      <c r="C91" s="197"/>
      <c r="D91" s="197"/>
      <c r="E91" s="213">
        <f t="shared" si="1"/>
        <v>0</v>
      </c>
    </row>
    <row r="92" spans="1:5" s="180" customFormat="1" ht="24" customHeight="1" hidden="1">
      <c r="A92" s="212" t="s">
        <v>157</v>
      </c>
      <c r="B92" s="197"/>
      <c r="C92" s="197"/>
      <c r="D92" s="197"/>
      <c r="E92" s="213">
        <f t="shared" si="1"/>
        <v>0</v>
      </c>
    </row>
    <row r="93" spans="1:5" s="180" customFormat="1" ht="24" customHeight="1">
      <c r="A93" s="212" t="s">
        <v>203</v>
      </c>
      <c r="B93" s="197">
        <v>78</v>
      </c>
      <c r="C93" s="197">
        <v>0</v>
      </c>
      <c r="D93" s="197">
        <v>0</v>
      </c>
      <c r="E93" s="213">
        <f t="shared" si="1"/>
        <v>78</v>
      </c>
    </row>
    <row r="94" spans="1:5" s="180" customFormat="1" ht="21" customHeight="1">
      <c r="A94" s="212" t="s">
        <v>204</v>
      </c>
      <c r="B94" s="197">
        <f>SUM(B95:B107)</f>
        <v>0</v>
      </c>
      <c r="C94" s="197">
        <f>SUM(C95:C107)</f>
        <v>0</v>
      </c>
      <c r="D94" s="197">
        <f>SUM(D95:D107)</f>
        <v>0</v>
      </c>
      <c r="E94" s="213">
        <f t="shared" si="1"/>
        <v>0</v>
      </c>
    </row>
    <row r="95" spans="1:5" s="180" customFormat="1" ht="24" customHeight="1" hidden="1">
      <c r="A95" s="212" t="s">
        <v>148</v>
      </c>
      <c r="B95" s="197"/>
      <c r="C95" s="197"/>
      <c r="D95" s="197"/>
      <c r="E95" s="213">
        <f t="shared" si="1"/>
        <v>0</v>
      </c>
    </row>
    <row r="96" spans="1:5" s="180" customFormat="1" ht="24" customHeight="1" hidden="1">
      <c r="A96" s="212" t="s">
        <v>149</v>
      </c>
      <c r="B96" s="197"/>
      <c r="C96" s="197"/>
      <c r="D96" s="197"/>
      <c r="E96" s="213">
        <f t="shared" si="1"/>
        <v>0</v>
      </c>
    </row>
    <row r="97" spans="1:5" s="180" customFormat="1" ht="24" customHeight="1" hidden="1">
      <c r="A97" s="212" t="s">
        <v>150</v>
      </c>
      <c r="B97" s="197"/>
      <c r="C97" s="197"/>
      <c r="D97" s="197"/>
      <c r="E97" s="213">
        <f t="shared" si="1"/>
        <v>0</v>
      </c>
    </row>
    <row r="98" spans="1:5" s="180" customFormat="1" ht="24" customHeight="1" hidden="1">
      <c r="A98" s="212" t="s">
        <v>205</v>
      </c>
      <c r="B98" s="197"/>
      <c r="C98" s="197"/>
      <c r="D98" s="197"/>
      <c r="E98" s="213">
        <f t="shared" si="1"/>
        <v>0</v>
      </c>
    </row>
    <row r="99" spans="1:5" s="180" customFormat="1" ht="24" customHeight="1" hidden="1">
      <c r="A99" s="212" t="s">
        <v>206</v>
      </c>
      <c r="B99" s="197"/>
      <c r="C99" s="197"/>
      <c r="D99" s="197"/>
      <c r="E99" s="213">
        <f t="shared" si="1"/>
        <v>0</v>
      </c>
    </row>
    <row r="100" spans="1:5" s="180" customFormat="1" ht="24" customHeight="1" hidden="1">
      <c r="A100" s="212" t="s">
        <v>207</v>
      </c>
      <c r="B100" s="197"/>
      <c r="C100" s="197"/>
      <c r="D100" s="197"/>
      <c r="E100" s="213">
        <f t="shared" si="1"/>
        <v>0</v>
      </c>
    </row>
    <row r="101" spans="1:5" s="180" customFormat="1" ht="24" customHeight="1" hidden="1">
      <c r="A101" s="212" t="s">
        <v>190</v>
      </c>
      <c r="B101" s="197"/>
      <c r="C101" s="197"/>
      <c r="D101" s="197"/>
      <c r="E101" s="213">
        <f t="shared" si="1"/>
        <v>0</v>
      </c>
    </row>
    <row r="102" spans="1:5" s="180" customFormat="1" ht="24" customHeight="1" hidden="1">
      <c r="A102" s="212" t="s">
        <v>208</v>
      </c>
      <c r="B102" s="197"/>
      <c r="C102" s="197"/>
      <c r="D102" s="197"/>
      <c r="E102" s="213">
        <f t="shared" si="1"/>
        <v>0</v>
      </c>
    </row>
    <row r="103" spans="1:5" s="180" customFormat="1" ht="24" customHeight="1" hidden="1">
      <c r="A103" s="212" t="s">
        <v>209</v>
      </c>
      <c r="B103" s="197"/>
      <c r="C103" s="197"/>
      <c r="D103" s="197"/>
      <c r="E103" s="213">
        <f t="shared" si="1"/>
        <v>0</v>
      </c>
    </row>
    <row r="104" spans="1:5" s="180" customFormat="1" ht="24" customHeight="1" hidden="1">
      <c r="A104" s="212" t="s">
        <v>210</v>
      </c>
      <c r="B104" s="197"/>
      <c r="C104" s="197"/>
      <c r="D104" s="197"/>
      <c r="E104" s="213">
        <f t="shared" si="1"/>
        <v>0</v>
      </c>
    </row>
    <row r="105" spans="1:5" s="180" customFormat="1" ht="24" customHeight="1" hidden="1">
      <c r="A105" s="212" t="s">
        <v>211</v>
      </c>
      <c r="B105" s="197"/>
      <c r="C105" s="197"/>
      <c r="D105" s="197"/>
      <c r="E105" s="213">
        <f t="shared" si="1"/>
        <v>0</v>
      </c>
    </row>
    <row r="106" spans="1:5" s="180" customFormat="1" ht="24" customHeight="1" hidden="1">
      <c r="A106" s="212" t="s">
        <v>157</v>
      </c>
      <c r="B106" s="197"/>
      <c r="C106" s="197"/>
      <c r="D106" s="197"/>
      <c r="E106" s="213">
        <f t="shared" si="1"/>
        <v>0</v>
      </c>
    </row>
    <row r="107" spans="1:5" s="180" customFormat="1" ht="24" customHeight="1" hidden="1">
      <c r="A107" s="212" t="s">
        <v>212</v>
      </c>
      <c r="B107" s="197"/>
      <c r="C107" s="197"/>
      <c r="D107" s="197"/>
      <c r="E107" s="213">
        <f t="shared" si="1"/>
        <v>0</v>
      </c>
    </row>
    <row r="108" spans="1:5" s="180" customFormat="1" ht="21" customHeight="1">
      <c r="A108" s="212" t="s">
        <v>213</v>
      </c>
      <c r="B108" s="197">
        <f>SUM(B109:B116)</f>
        <v>1619</v>
      </c>
      <c r="C108" s="197">
        <f>SUM(C109:C116)</f>
        <v>139</v>
      </c>
      <c r="D108" s="197">
        <f>SUM(D109:D116)</f>
        <v>0</v>
      </c>
      <c r="E108" s="213">
        <f t="shared" si="1"/>
        <v>1758</v>
      </c>
    </row>
    <row r="109" spans="1:5" s="180" customFormat="1" ht="21" customHeight="1">
      <c r="A109" s="212" t="s">
        <v>148</v>
      </c>
      <c r="B109" s="197">
        <v>1117</v>
      </c>
      <c r="C109" s="197">
        <v>139</v>
      </c>
      <c r="D109" s="215">
        <v>0</v>
      </c>
      <c r="E109" s="213">
        <f t="shared" si="1"/>
        <v>1256</v>
      </c>
    </row>
    <row r="110" spans="1:5" s="180" customFormat="1" ht="24" customHeight="1" hidden="1">
      <c r="A110" s="212" t="s">
        <v>149</v>
      </c>
      <c r="B110" s="197"/>
      <c r="C110" s="197"/>
      <c r="D110" s="197"/>
      <c r="E110" s="213">
        <f t="shared" si="1"/>
        <v>0</v>
      </c>
    </row>
    <row r="111" spans="1:5" s="180" customFormat="1" ht="24" customHeight="1" hidden="1">
      <c r="A111" s="212" t="s">
        <v>150</v>
      </c>
      <c r="B111" s="197"/>
      <c r="C111" s="197"/>
      <c r="D111" s="197"/>
      <c r="E111" s="213">
        <f t="shared" si="1"/>
        <v>0</v>
      </c>
    </row>
    <row r="112" spans="1:5" s="180" customFormat="1" ht="24" customHeight="1" hidden="1">
      <c r="A112" s="212" t="s">
        <v>214</v>
      </c>
      <c r="B112" s="197"/>
      <c r="C112" s="197"/>
      <c r="D112" s="197"/>
      <c r="E112" s="213">
        <f t="shared" si="1"/>
        <v>0</v>
      </c>
    </row>
    <row r="113" spans="1:5" s="180" customFormat="1" ht="24" customHeight="1" hidden="1">
      <c r="A113" s="212" t="s">
        <v>215</v>
      </c>
      <c r="B113" s="197"/>
      <c r="C113" s="197"/>
      <c r="D113" s="197"/>
      <c r="E113" s="213">
        <f t="shared" si="1"/>
        <v>0</v>
      </c>
    </row>
    <row r="114" spans="1:5" s="180" customFormat="1" ht="24" customHeight="1">
      <c r="A114" s="212" t="s">
        <v>216</v>
      </c>
      <c r="B114" s="197">
        <v>129</v>
      </c>
      <c r="C114" s="197">
        <v>0</v>
      </c>
      <c r="D114" s="197">
        <v>0</v>
      </c>
      <c r="E114" s="213">
        <f t="shared" si="1"/>
        <v>129</v>
      </c>
    </row>
    <row r="115" spans="1:5" s="180" customFormat="1" ht="24" customHeight="1" hidden="1">
      <c r="A115" s="212" t="s">
        <v>157</v>
      </c>
      <c r="B115" s="197"/>
      <c r="C115" s="197"/>
      <c r="D115" s="197"/>
      <c r="E115" s="213">
        <f t="shared" si="1"/>
        <v>0</v>
      </c>
    </row>
    <row r="116" spans="1:5" s="180" customFormat="1" ht="21" customHeight="1">
      <c r="A116" s="212" t="s">
        <v>217</v>
      </c>
      <c r="B116" s="197">
        <v>373</v>
      </c>
      <c r="C116" s="197">
        <v>0</v>
      </c>
      <c r="D116" s="197">
        <v>0</v>
      </c>
      <c r="E116" s="213">
        <f t="shared" si="1"/>
        <v>373</v>
      </c>
    </row>
    <row r="117" spans="1:5" s="180" customFormat="1" ht="21" customHeight="1">
      <c r="A117" s="212" t="s">
        <v>218</v>
      </c>
      <c r="B117" s="197">
        <f>SUM(B118:B127)</f>
        <v>244</v>
      </c>
      <c r="C117" s="197">
        <f>SUM(C118:C127)</f>
        <v>24</v>
      </c>
      <c r="D117" s="197">
        <f>SUM(D118:D127)</f>
        <v>0</v>
      </c>
      <c r="E117" s="213">
        <f t="shared" si="1"/>
        <v>268</v>
      </c>
    </row>
    <row r="118" spans="1:5" s="180" customFormat="1" ht="21" customHeight="1">
      <c r="A118" s="212" t="s">
        <v>148</v>
      </c>
      <c r="B118" s="197">
        <v>181</v>
      </c>
      <c r="C118" s="197">
        <v>24</v>
      </c>
      <c r="D118" s="197">
        <v>0</v>
      </c>
      <c r="E118" s="213">
        <f t="shared" si="1"/>
        <v>205</v>
      </c>
    </row>
    <row r="119" spans="1:5" s="180" customFormat="1" ht="24" customHeight="1" hidden="1">
      <c r="A119" s="212" t="s">
        <v>149</v>
      </c>
      <c r="B119" s="197"/>
      <c r="C119" s="197"/>
      <c r="D119" s="197"/>
      <c r="E119" s="213">
        <f t="shared" si="1"/>
        <v>0</v>
      </c>
    </row>
    <row r="120" spans="1:5" s="180" customFormat="1" ht="24" customHeight="1" hidden="1">
      <c r="A120" s="212" t="s">
        <v>150</v>
      </c>
      <c r="B120" s="197"/>
      <c r="C120" s="197"/>
      <c r="D120" s="197"/>
      <c r="E120" s="213">
        <f t="shared" si="1"/>
        <v>0</v>
      </c>
    </row>
    <row r="121" spans="1:5" s="180" customFormat="1" ht="24" customHeight="1" hidden="1">
      <c r="A121" s="212" t="s">
        <v>219</v>
      </c>
      <c r="B121" s="197"/>
      <c r="C121" s="197"/>
      <c r="D121" s="197"/>
      <c r="E121" s="213">
        <f t="shared" si="1"/>
        <v>0</v>
      </c>
    </row>
    <row r="122" spans="1:5" s="205" customFormat="1" ht="24" customHeight="1" hidden="1">
      <c r="A122" s="212" t="s">
        <v>220</v>
      </c>
      <c r="B122" s="197"/>
      <c r="C122" s="197"/>
      <c r="D122" s="197"/>
      <c r="E122" s="213">
        <f t="shared" si="1"/>
        <v>0</v>
      </c>
    </row>
    <row r="123" spans="1:5" s="180" customFormat="1" ht="24" customHeight="1" hidden="1">
      <c r="A123" s="212" t="s">
        <v>221</v>
      </c>
      <c r="B123" s="197"/>
      <c r="C123" s="197"/>
      <c r="D123" s="197"/>
      <c r="E123" s="213">
        <f t="shared" si="1"/>
        <v>0</v>
      </c>
    </row>
    <row r="124" spans="1:5" s="180" customFormat="1" ht="24" customHeight="1" hidden="1">
      <c r="A124" s="212" t="s">
        <v>222</v>
      </c>
      <c r="B124" s="197"/>
      <c r="C124" s="197"/>
      <c r="D124" s="197"/>
      <c r="E124" s="213">
        <f aca="true" t="shared" si="2" ref="E124:E187">B124+C124+D124</f>
        <v>0</v>
      </c>
    </row>
    <row r="125" spans="1:5" s="180" customFormat="1" ht="21" customHeight="1">
      <c r="A125" s="212" t="s">
        <v>223</v>
      </c>
      <c r="B125" s="197">
        <v>51</v>
      </c>
      <c r="C125" s="197">
        <v>0</v>
      </c>
      <c r="D125" s="197">
        <v>0</v>
      </c>
      <c r="E125" s="213">
        <f t="shared" si="2"/>
        <v>51</v>
      </c>
    </row>
    <row r="126" spans="1:5" s="180" customFormat="1" ht="24" customHeight="1" hidden="1">
      <c r="A126" s="212" t="s">
        <v>157</v>
      </c>
      <c r="B126" s="197"/>
      <c r="C126" s="197"/>
      <c r="D126" s="197"/>
      <c r="E126" s="213">
        <f t="shared" si="2"/>
        <v>0</v>
      </c>
    </row>
    <row r="127" spans="1:5" s="180" customFormat="1" ht="21" customHeight="1">
      <c r="A127" s="212" t="s">
        <v>224</v>
      </c>
      <c r="B127" s="197">
        <v>12</v>
      </c>
      <c r="C127" s="197">
        <v>0</v>
      </c>
      <c r="D127" s="197">
        <v>0</v>
      </c>
      <c r="E127" s="213">
        <f t="shared" si="2"/>
        <v>12</v>
      </c>
    </row>
    <row r="128" spans="1:5" s="180" customFormat="1" ht="21" customHeight="1">
      <c r="A128" s="212" t="s">
        <v>225</v>
      </c>
      <c r="B128" s="197">
        <f>SUM(B129:B141)</f>
        <v>0</v>
      </c>
      <c r="C128" s="197">
        <f>SUM(C129:C141)</f>
        <v>0</v>
      </c>
      <c r="D128" s="197">
        <f>SUM(D129:D141)</f>
        <v>0</v>
      </c>
      <c r="E128" s="213">
        <f t="shared" si="2"/>
        <v>0</v>
      </c>
    </row>
    <row r="129" spans="1:5" s="180" customFormat="1" ht="24" customHeight="1" hidden="1">
      <c r="A129" s="212" t="s">
        <v>148</v>
      </c>
      <c r="B129" s="197"/>
      <c r="C129" s="197"/>
      <c r="D129" s="197"/>
      <c r="E129" s="213">
        <f t="shared" si="2"/>
        <v>0</v>
      </c>
    </row>
    <row r="130" spans="1:5" s="180" customFormat="1" ht="24" customHeight="1" hidden="1">
      <c r="A130" s="212" t="s">
        <v>149</v>
      </c>
      <c r="B130" s="197"/>
      <c r="C130" s="197"/>
      <c r="D130" s="197"/>
      <c r="E130" s="213">
        <f t="shared" si="2"/>
        <v>0</v>
      </c>
    </row>
    <row r="131" spans="1:5" s="180" customFormat="1" ht="24" customHeight="1" hidden="1">
      <c r="A131" s="212" t="s">
        <v>150</v>
      </c>
      <c r="B131" s="197"/>
      <c r="C131" s="197"/>
      <c r="D131" s="197"/>
      <c r="E131" s="213">
        <f t="shared" si="2"/>
        <v>0</v>
      </c>
    </row>
    <row r="132" spans="1:5" s="180" customFormat="1" ht="24" customHeight="1" hidden="1">
      <c r="A132" s="212" t="s">
        <v>226</v>
      </c>
      <c r="B132" s="197"/>
      <c r="C132" s="197"/>
      <c r="D132" s="197"/>
      <c r="E132" s="213">
        <f t="shared" si="2"/>
        <v>0</v>
      </c>
    </row>
    <row r="133" spans="1:5" s="180" customFormat="1" ht="24" customHeight="1" hidden="1">
      <c r="A133" s="212" t="s">
        <v>227</v>
      </c>
      <c r="B133" s="197"/>
      <c r="C133" s="197"/>
      <c r="D133" s="197"/>
      <c r="E133" s="213">
        <f t="shared" si="2"/>
        <v>0</v>
      </c>
    </row>
    <row r="134" spans="1:5" s="180" customFormat="1" ht="24" customHeight="1" hidden="1">
      <c r="A134" s="212" t="s">
        <v>228</v>
      </c>
      <c r="B134" s="197"/>
      <c r="C134" s="197"/>
      <c r="D134" s="197"/>
      <c r="E134" s="213">
        <f t="shared" si="2"/>
        <v>0</v>
      </c>
    </row>
    <row r="135" spans="1:5" s="180" customFormat="1" ht="24" customHeight="1" hidden="1">
      <c r="A135" s="212" t="s">
        <v>229</v>
      </c>
      <c r="B135" s="197"/>
      <c r="C135" s="197"/>
      <c r="D135" s="197"/>
      <c r="E135" s="213">
        <f t="shared" si="2"/>
        <v>0</v>
      </c>
    </row>
    <row r="136" spans="1:5" s="180" customFormat="1" ht="24" customHeight="1" hidden="1">
      <c r="A136" s="212" t="s">
        <v>230</v>
      </c>
      <c r="B136" s="197"/>
      <c r="C136" s="197"/>
      <c r="D136" s="197"/>
      <c r="E136" s="213">
        <f t="shared" si="2"/>
        <v>0</v>
      </c>
    </row>
    <row r="137" spans="1:5" s="180" customFormat="1" ht="24" customHeight="1" hidden="1">
      <c r="A137" s="212" t="s">
        <v>231</v>
      </c>
      <c r="B137" s="197"/>
      <c r="C137" s="197"/>
      <c r="D137" s="197"/>
      <c r="E137" s="213">
        <f t="shared" si="2"/>
        <v>0</v>
      </c>
    </row>
    <row r="138" spans="1:5" s="180" customFormat="1" ht="24" customHeight="1" hidden="1">
      <c r="A138" s="212" t="s">
        <v>232</v>
      </c>
      <c r="B138" s="197"/>
      <c r="C138" s="197"/>
      <c r="D138" s="197"/>
      <c r="E138" s="213">
        <f t="shared" si="2"/>
        <v>0</v>
      </c>
    </row>
    <row r="139" spans="1:5" s="180" customFormat="1" ht="24" customHeight="1" hidden="1">
      <c r="A139" s="212" t="s">
        <v>233</v>
      </c>
      <c r="B139" s="197"/>
      <c r="C139" s="197"/>
      <c r="D139" s="197"/>
      <c r="E139" s="213">
        <f t="shared" si="2"/>
        <v>0</v>
      </c>
    </row>
    <row r="140" spans="1:5" s="180" customFormat="1" ht="24" customHeight="1" hidden="1">
      <c r="A140" s="212" t="s">
        <v>157</v>
      </c>
      <c r="B140" s="197"/>
      <c r="C140" s="197"/>
      <c r="D140" s="197"/>
      <c r="E140" s="213">
        <f t="shared" si="2"/>
        <v>0</v>
      </c>
    </row>
    <row r="141" spans="1:5" s="180" customFormat="1" ht="24" customHeight="1" hidden="1">
      <c r="A141" s="212" t="s">
        <v>234</v>
      </c>
      <c r="B141" s="197"/>
      <c r="C141" s="197"/>
      <c r="D141" s="197"/>
      <c r="E141" s="213">
        <f t="shared" si="2"/>
        <v>0</v>
      </c>
    </row>
    <row r="142" spans="1:5" s="180" customFormat="1" ht="21" customHeight="1">
      <c r="A142" s="212" t="s">
        <v>235</v>
      </c>
      <c r="B142" s="197">
        <f>SUM(B143:B148)</f>
        <v>0</v>
      </c>
      <c r="C142" s="197">
        <f>SUM(C143:C148)</f>
        <v>0</v>
      </c>
      <c r="D142" s="197">
        <f>SUM(D143:D148)</f>
        <v>0</v>
      </c>
      <c r="E142" s="213">
        <f t="shared" si="2"/>
        <v>0</v>
      </c>
    </row>
    <row r="143" spans="1:5" s="180" customFormat="1" ht="24" customHeight="1" hidden="1">
      <c r="A143" s="212" t="s">
        <v>148</v>
      </c>
      <c r="B143" s="197"/>
      <c r="C143" s="197"/>
      <c r="D143" s="197"/>
      <c r="E143" s="213">
        <f t="shared" si="2"/>
        <v>0</v>
      </c>
    </row>
    <row r="144" spans="1:5" s="180" customFormat="1" ht="24" customHeight="1" hidden="1">
      <c r="A144" s="212" t="s">
        <v>149</v>
      </c>
      <c r="B144" s="197"/>
      <c r="C144" s="197"/>
      <c r="D144" s="197"/>
      <c r="E144" s="213">
        <f t="shared" si="2"/>
        <v>0</v>
      </c>
    </row>
    <row r="145" spans="1:5" s="180" customFormat="1" ht="24" customHeight="1" hidden="1">
      <c r="A145" s="212" t="s">
        <v>150</v>
      </c>
      <c r="B145" s="197"/>
      <c r="C145" s="197"/>
      <c r="D145" s="197"/>
      <c r="E145" s="213">
        <f t="shared" si="2"/>
        <v>0</v>
      </c>
    </row>
    <row r="146" spans="1:5" s="180" customFormat="1" ht="24" customHeight="1" hidden="1">
      <c r="A146" s="212" t="s">
        <v>236</v>
      </c>
      <c r="B146" s="197"/>
      <c r="C146" s="197"/>
      <c r="D146" s="197"/>
      <c r="E146" s="213">
        <f t="shared" si="2"/>
        <v>0</v>
      </c>
    </row>
    <row r="147" spans="1:5" s="180" customFormat="1" ht="24" customHeight="1" hidden="1">
      <c r="A147" s="212" t="s">
        <v>157</v>
      </c>
      <c r="B147" s="197"/>
      <c r="C147" s="197"/>
      <c r="D147" s="197"/>
      <c r="E147" s="213">
        <f t="shared" si="2"/>
        <v>0</v>
      </c>
    </row>
    <row r="148" spans="1:5" s="180" customFormat="1" ht="24" customHeight="1" hidden="1">
      <c r="A148" s="212" t="s">
        <v>237</v>
      </c>
      <c r="B148" s="197"/>
      <c r="C148" s="197"/>
      <c r="D148" s="197"/>
      <c r="E148" s="213">
        <f t="shared" si="2"/>
        <v>0</v>
      </c>
    </row>
    <row r="149" spans="1:5" s="180" customFormat="1" ht="21" customHeight="1">
      <c r="A149" s="212" t="s">
        <v>238</v>
      </c>
      <c r="B149" s="197">
        <f>SUM(B150:B156)</f>
        <v>68</v>
      </c>
      <c r="C149" s="197">
        <f>SUM(C150:C156)</f>
        <v>9</v>
      </c>
      <c r="D149" s="197">
        <f>SUM(D150:D156)</f>
        <v>0</v>
      </c>
      <c r="E149" s="213">
        <f t="shared" si="2"/>
        <v>77</v>
      </c>
    </row>
    <row r="150" spans="1:5" s="180" customFormat="1" ht="21" customHeight="1">
      <c r="A150" s="212" t="s">
        <v>148</v>
      </c>
      <c r="B150" s="197">
        <v>63</v>
      </c>
      <c r="C150" s="197">
        <v>9</v>
      </c>
      <c r="D150" s="215">
        <v>0</v>
      </c>
      <c r="E150" s="213">
        <f t="shared" si="2"/>
        <v>72</v>
      </c>
    </row>
    <row r="151" spans="1:5" s="180" customFormat="1" ht="24" customHeight="1" hidden="1">
      <c r="A151" s="212" t="s">
        <v>149</v>
      </c>
      <c r="B151" s="197"/>
      <c r="C151" s="197"/>
      <c r="D151" s="197"/>
      <c r="E151" s="213">
        <f t="shared" si="2"/>
        <v>0</v>
      </c>
    </row>
    <row r="152" spans="1:5" s="180" customFormat="1" ht="24" customHeight="1" hidden="1">
      <c r="A152" s="212" t="s">
        <v>150</v>
      </c>
      <c r="B152" s="197"/>
      <c r="C152" s="197"/>
      <c r="D152" s="197"/>
      <c r="E152" s="213">
        <f t="shared" si="2"/>
        <v>0</v>
      </c>
    </row>
    <row r="153" spans="1:5" s="180" customFormat="1" ht="24" customHeight="1" hidden="1">
      <c r="A153" s="212" t="s">
        <v>239</v>
      </c>
      <c r="B153" s="197"/>
      <c r="C153" s="197"/>
      <c r="D153" s="197"/>
      <c r="E153" s="213">
        <f t="shared" si="2"/>
        <v>0</v>
      </c>
    </row>
    <row r="154" spans="1:5" s="180" customFormat="1" ht="24" customHeight="1" hidden="1">
      <c r="A154" s="212" t="s">
        <v>240</v>
      </c>
      <c r="B154" s="197"/>
      <c r="C154" s="197"/>
      <c r="D154" s="197"/>
      <c r="E154" s="213">
        <f t="shared" si="2"/>
        <v>0</v>
      </c>
    </row>
    <row r="155" spans="1:5" s="180" customFormat="1" ht="24" customHeight="1" hidden="1">
      <c r="A155" s="212" t="s">
        <v>157</v>
      </c>
      <c r="B155" s="197"/>
      <c r="C155" s="197"/>
      <c r="D155" s="197"/>
      <c r="E155" s="213">
        <f t="shared" si="2"/>
        <v>0</v>
      </c>
    </row>
    <row r="156" spans="1:5" s="180" customFormat="1" ht="24" customHeight="1">
      <c r="A156" s="212" t="s">
        <v>241</v>
      </c>
      <c r="B156" s="197">
        <v>5</v>
      </c>
      <c r="C156" s="197">
        <v>0</v>
      </c>
      <c r="D156" s="197">
        <v>0</v>
      </c>
      <c r="E156" s="213">
        <f t="shared" si="2"/>
        <v>5</v>
      </c>
    </row>
    <row r="157" spans="1:5" s="180" customFormat="1" ht="21" customHeight="1">
      <c r="A157" s="212" t="s">
        <v>242</v>
      </c>
      <c r="B157" s="197">
        <f>SUM(B158:B162)</f>
        <v>48</v>
      </c>
      <c r="C157" s="197">
        <f>SUM(C158:C162)</f>
        <v>7</v>
      </c>
      <c r="D157" s="197">
        <f>SUM(D158:D162)</f>
        <v>0</v>
      </c>
      <c r="E157" s="213">
        <f t="shared" si="2"/>
        <v>55</v>
      </c>
    </row>
    <row r="158" spans="1:5" s="180" customFormat="1" ht="21" customHeight="1">
      <c r="A158" s="212" t="s">
        <v>148</v>
      </c>
      <c r="B158" s="197">
        <v>40</v>
      </c>
      <c r="C158" s="197">
        <v>7</v>
      </c>
      <c r="D158" s="215">
        <v>0</v>
      </c>
      <c r="E158" s="213">
        <f t="shared" si="2"/>
        <v>47</v>
      </c>
    </row>
    <row r="159" spans="1:5" s="180" customFormat="1" ht="24" customHeight="1" hidden="1">
      <c r="A159" s="212" t="s">
        <v>149</v>
      </c>
      <c r="B159" s="197"/>
      <c r="C159" s="197"/>
      <c r="D159" s="197"/>
      <c r="E159" s="213">
        <f t="shared" si="2"/>
        <v>0</v>
      </c>
    </row>
    <row r="160" spans="1:5" s="180" customFormat="1" ht="24" customHeight="1" hidden="1">
      <c r="A160" s="212" t="s">
        <v>150</v>
      </c>
      <c r="B160" s="197"/>
      <c r="C160" s="197"/>
      <c r="D160" s="197"/>
      <c r="E160" s="213">
        <f t="shared" si="2"/>
        <v>0</v>
      </c>
    </row>
    <row r="161" spans="1:5" s="180" customFormat="1" ht="21" customHeight="1">
      <c r="A161" s="212" t="s">
        <v>243</v>
      </c>
      <c r="B161" s="197">
        <v>3</v>
      </c>
      <c r="C161" s="197">
        <v>0</v>
      </c>
      <c r="D161" s="197">
        <v>0</v>
      </c>
      <c r="E161" s="213">
        <f t="shared" si="2"/>
        <v>3</v>
      </c>
    </row>
    <row r="162" spans="1:5" s="180" customFormat="1" ht="24" customHeight="1">
      <c r="A162" s="212" t="s">
        <v>244</v>
      </c>
      <c r="B162" s="197">
        <v>5</v>
      </c>
      <c r="C162" s="197">
        <v>0</v>
      </c>
      <c r="D162" s="197">
        <v>0</v>
      </c>
      <c r="E162" s="213">
        <f t="shared" si="2"/>
        <v>5</v>
      </c>
    </row>
    <row r="163" spans="1:5" s="180" customFormat="1" ht="21" customHeight="1">
      <c r="A163" s="212" t="s">
        <v>245</v>
      </c>
      <c r="B163" s="197">
        <f>SUM(B164:B169)</f>
        <v>106</v>
      </c>
      <c r="C163" s="197">
        <f>SUM(C164:C169)</f>
        <v>14</v>
      </c>
      <c r="D163" s="197">
        <f>SUM(D164:D169)</f>
        <v>0</v>
      </c>
      <c r="E163" s="213">
        <f t="shared" si="2"/>
        <v>120</v>
      </c>
    </row>
    <row r="164" spans="1:5" s="180" customFormat="1" ht="21" customHeight="1">
      <c r="A164" s="212" t="s">
        <v>148</v>
      </c>
      <c r="B164" s="197">
        <v>106</v>
      </c>
      <c r="C164" s="197">
        <v>14</v>
      </c>
      <c r="D164" s="215">
        <v>0</v>
      </c>
      <c r="E164" s="213">
        <f t="shared" si="2"/>
        <v>120</v>
      </c>
    </row>
    <row r="165" spans="1:5" s="180" customFormat="1" ht="24" customHeight="1" hidden="1">
      <c r="A165" s="212" t="s">
        <v>149</v>
      </c>
      <c r="B165" s="197"/>
      <c r="C165" s="197"/>
      <c r="D165" s="197"/>
      <c r="E165" s="213">
        <f t="shared" si="2"/>
        <v>0</v>
      </c>
    </row>
    <row r="166" spans="1:5" s="180" customFormat="1" ht="24" customHeight="1" hidden="1">
      <c r="A166" s="212" t="s">
        <v>150</v>
      </c>
      <c r="B166" s="197"/>
      <c r="C166" s="197"/>
      <c r="D166" s="197"/>
      <c r="E166" s="213">
        <f t="shared" si="2"/>
        <v>0</v>
      </c>
    </row>
    <row r="167" spans="1:5" s="180" customFormat="1" ht="24" customHeight="1" hidden="1">
      <c r="A167" s="212" t="s">
        <v>162</v>
      </c>
      <c r="B167" s="197"/>
      <c r="C167" s="197"/>
      <c r="D167" s="197"/>
      <c r="E167" s="213">
        <f t="shared" si="2"/>
        <v>0</v>
      </c>
    </row>
    <row r="168" spans="1:5" s="180" customFormat="1" ht="24" customHeight="1" hidden="1">
      <c r="A168" s="212" t="s">
        <v>157</v>
      </c>
      <c r="B168" s="197"/>
      <c r="C168" s="197"/>
      <c r="D168" s="197"/>
      <c r="E168" s="213">
        <f t="shared" si="2"/>
        <v>0</v>
      </c>
    </row>
    <row r="169" spans="1:5" s="180" customFormat="1" ht="24" customHeight="1" hidden="1">
      <c r="A169" s="212" t="s">
        <v>246</v>
      </c>
      <c r="B169" s="197"/>
      <c r="C169" s="197"/>
      <c r="D169" s="197"/>
      <c r="E169" s="213">
        <f t="shared" si="2"/>
        <v>0</v>
      </c>
    </row>
    <row r="170" spans="1:5" s="180" customFormat="1" ht="21" customHeight="1">
      <c r="A170" s="212" t="s">
        <v>247</v>
      </c>
      <c r="B170" s="197">
        <f>SUM(B171:B176)</f>
        <v>417</v>
      </c>
      <c r="C170" s="197">
        <f>SUM(C171:C176)</f>
        <v>40</v>
      </c>
      <c r="D170" s="197">
        <f>SUM(D171:D176)</f>
        <v>0</v>
      </c>
      <c r="E170" s="213">
        <f t="shared" si="2"/>
        <v>457</v>
      </c>
    </row>
    <row r="171" spans="1:5" s="180" customFormat="1" ht="21" customHeight="1">
      <c r="A171" s="212" t="s">
        <v>148</v>
      </c>
      <c r="B171" s="197">
        <v>129</v>
      </c>
      <c r="C171" s="197">
        <v>19</v>
      </c>
      <c r="D171" s="215">
        <v>0</v>
      </c>
      <c r="E171" s="213">
        <f t="shared" si="2"/>
        <v>148</v>
      </c>
    </row>
    <row r="172" spans="1:5" s="180" customFormat="1" ht="24" customHeight="1" hidden="1">
      <c r="A172" s="212" t="s">
        <v>149</v>
      </c>
      <c r="B172" s="197"/>
      <c r="C172" s="197"/>
      <c r="D172" s="197"/>
      <c r="E172" s="213">
        <f t="shared" si="2"/>
        <v>0</v>
      </c>
    </row>
    <row r="173" spans="1:5" s="180" customFormat="1" ht="24" customHeight="1" hidden="1">
      <c r="A173" s="212" t="s">
        <v>150</v>
      </c>
      <c r="B173" s="197"/>
      <c r="C173" s="197"/>
      <c r="D173" s="197"/>
      <c r="E173" s="213">
        <f t="shared" si="2"/>
        <v>0</v>
      </c>
    </row>
    <row r="174" spans="1:5" s="180" customFormat="1" ht="24" customHeight="1">
      <c r="A174" s="212" t="s">
        <v>248</v>
      </c>
      <c r="B174" s="197">
        <v>250</v>
      </c>
      <c r="C174" s="197">
        <v>21</v>
      </c>
      <c r="D174" s="197">
        <v>0</v>
      </c>
      <c r="E174" s="213">
        <f t="shared" si="2"/>
        <v>271</v>
      </c>
    </row>
    <row r="175" spans="1:5" s="180" customFormat="1" ht="24" customHeight="1" hidden="1">
      <c r="A175" s="212" t="s">
        <v>157</v>
      </c>
      <c r="B175" s="197"/>
      <c r="C175" s="197"/>
      <c r="D175" s="197"/>
      <c r="E175" s="213">
        <f t="shared" si="2"/>
        <v>0</v>
      </c>
    </row>
    <row r="176" spans="1:5" s="180" customFormat="1" ht="24" customHeight="1">
      <c r="A176" s="212" t="s">
        <v>249</v>
      </c>
      <c r="B176" s="197">
        <v>38</v>
      </c>
      <c r="C176" s="197">
        <v>0</v>
      </c>
      <c r="D176" s="197">
        <v>0</v>
      </c>
      <c r="E176" s="213">
        <f t="shared" si="2"/>
        <v>38</v>
      </c>
    </row>
    <row r="177" spans="1:5" s="180" customFormat="1" ht="21" customHeight="1">
      <c r="A177" s="212" t="s">
        <v>250</v>
      </c>
      <c r="B177" s="197">
        <f>SUM(B178:B183)</f>
        <v>2045</v>
      </c>
      <c r="C177" s="197">
        <f>SUM(C178:C183)</f>
        <v>137</v>
      </c>
      <c r="D177" s="197">
        <f>SUM(D178:D183)</f>
        <v>0</v>
      </c>
      <c r="E177" s="213">
        <f t="shared" si="2"/>
        <v>2182</v>
      </c>
    </row>
    <row r="178" spans="1:5" s="180" customFormat="1" ht="21" customHeight="1">
      <c r="A178" s="212" t="s">
        <v>148</v>
      </c>
      <c r="B178" s="197">
        <v>961</v>
      </c>
      <c r="C178" s="197">
        <v>137</v>
      </c>
      <c r="D178" s="215">
        <v>0</v>
      </c>
      <c r="E178" s="213">
        <f t="shared" si="2"/>
        <v>1098</v>
      </c>
    </row>
    <row r="179" spans="1:5" s="180" customFormat="1" ht="24" customHeight="1" hidden="1">
      <c r="A179" s="212" t="s">
        <v>149</v>
      </c>
      <c r="B179" s="197"/>
      <c r="C179" s="197"/>
      <c r="D179" s="197"/>
      <c r="E179" s="213">
        <f t="shared" si="2"/>
        <v>0</v>
      </c>
    </row>
    <row r="180" spans="1:5" s="180" customFormat="1" ht="24" customHeight="1" hidden="1">
      <c r="A180" s="212" t="s">
        <v>150</v>
      </c>
      <c r="B180" s="197"/>
      <c r="C180" s="197"/>
      <c r="D180" s="197"/>
      <c r="E180" s="213">
        <f t="shared" si="2"/>
        <v>0</v>
      </c>
    </row>
    <row r="181" spans="1:5" s="180" customFormat="1" ht="24" customHeight="1" hidden="1">
      <c r="A181" s="212" t="s">
        <v>251</v>
      </c>
      <c r="B181" s="197"/>
      <c r="C181" s="197"/>
      <c r="D181" s="197"/>
      <c r="E181" s="213">
        <f t="shared" si="2"/>
        <v>0</v>
      </c>
    </row>
    <row r="182" spans="1:5" s="180" customFormat="1" ht="24" customHeight="1" hidden="1">
      <c r="A182" s="212" t="s">
        <v>157</v>
      </c>
      <c r="B182" s="197"/>
      <c r="C182" s="197"/>
      <c r="D182" s="197"/>
      <c r="E182" s="213">
        <f t="shared" si="2"/>
        <v>0</v>
      </c>
    </row>
    <row r="183" spans="1:5" s="180" customFormat="1" ht="21" customHeight="1">
      <c r="A183" s="212" t="s">
        <v>252</v>
      </c>
      <c r="B183" s="197">
        <v>1084</v>
      </c>
      <c r="C183" s="197">
        <v>0</v>
      </c>
      <c r="D183" s="197">
        <v>0</v>
      </c>
      <c r="E183" s="213">
        <f t="shared" si="2"/>
        <v>1084</v>
      </c>
    </row>
    <row r="184" spans="1:5" s="180" customFormat="1" ht="21" customHeight="1">
      <c r="A184" s="212" t="s">
        <v>253</v>
      </c>
      <c r="B184" s="197">
        <f>SUM(B185:B192)</f>
        <v>1063</v>
      </c>
      <c r="C184" s="197">
        <f>SUM(C185:C192)</f>
        <v>54</v>
      </c>
      <c r="D184" s="197">
        <f>SUM(D185:D192)</f>
        <v>0</v>
      </c>
      <c r="E184" s="213">
        <f t="shared" si="2"/>
        <v>1117</v>
      </c>
    </row>
    <row r="185" spans="1:5" s="180" customFormat="1" ht="21" customHeight="1">
      <c r="A185" s="212" t="s">
        <v>148</v>
      </c>
      <c r="B185" s="197">
        <v>418</v>
      </c>
      <c r="C185" s="197">
        <v>54</v>
      </c>
      <c r="D185" s="215">
        <v>0</v>
      </c>
      <c r="E185" s="213">
        <f t="shared" si="2"/>
        <v>472</v>
      </c>
    </row>
    <row r="186" spans="1:5" s="180" customFormat="1" ht="24" customHeight="1" hidden="1">
      <c r="A186" s="212" t="s">
        <v>149</v>
      </c>
      <c r="B186" s="197"/>
      <c r="C186" s="197"/>
      <c r="D186" s="197"/>
      <c r="E186" s="213">
        <f t="shared" si="2"/>
        <v>0</v>
      </c>
    </row>
    <row r="187" spans="1:5" s="180" customFormat="1" ht="24" customHeight="1" hidden="1">
      <c r="A187" s="212" t="s">
        <v>150</v>
      </c>
      <c r="B187" s="197"/>
      <c r="C187" s="197"/>
      <c r="D187" s="197"/>
      <c r="E187" s="213">
        <f t="shared" si="2"/>
        <v>0</v>
      </c>
    </row>
    <row r="188" spans="1:5" s="180" customFormat="1" ht="24" customHeight="1" hidden="1">
      <c r="A188" s="212" t="s">
        <v>254</v>
      </c>
      <c r="B188" s="197"/>
      <c r="C188" s="197"/>
      <c r="D188" s="197"/>
      <c r="E188" s="213">
        <f aca="true" t="shared" si="3" ref="E188:E251">B188+C188+D188</f>
        <v>0</v>
      </c>
    </row>
    <row r="189" spans="1:5" s="180" customFormat="1" ht="24" customHeight="1" hidden="1">
      <c r="A189" s="212" t="s">
        <v>157</v>
      </c>
      <c r="B189" s="197"/>
      <c r="C189" s="197"/>
      <c r="D189" s="197"/>
      <c r="E189" s="213">
        <f t="shared" si="3"/>
        <v>0</v>
      </c>
    </row>
    <row r="190" spans="1:5" s="180" customFormat="1" ht="21" customHeight="1">
      <c r="A190" s="212" t="s">
        <v>255</v>
      </c>
      <c r="B190" s="197">
        <v>645</v>
      </c>
      <c r="C190" s="197">
        <v>0</v>
      </c>
      <c r="D190" s="197">
        <v>0</v>
      </c>
      <c r="E190" s="213">
        <f t="shared" si="3"/>
        <v>645</v>
      </c>
    </row>
    <row r="191" spans="1:5" s="180" customFormat="1" ht="24" customHeight="1" hidden="1">
      <c r="A191" s="212" t="s">
        <v>157</v>
      </c>
      <c r="B191" s="197"/>
      <c r="C191" s="197"/>
      <c r="D191" s="197"/>
      <c r="E191" s="213">
        <f t="shared" si="3"/>
        <v>0</v>
      </c>
    </row>
    <row r="192" spans="1:5" s="180" customFormat="1" ht="24" customHeight="1" hidden="1">
      <c r="A192" s="212" t="s">
        <v>255</v>
      </c>
      <c r="B192" s="197"/>
      <c r="C192" s="197"/>
      <c r="D192" s="197"/>
      <c r="E192" s="213">
        <f t="shared" si="3"/>
        <v>0</v>
      </c>
    </row>
    <row r="193" spans="1:5" s="180" customFormat="1" ht="21" customHeight="1">
      <c r="A193" s="212" t="s">
        <v>256</v>
      </c>
      <c r="B193" s="197">
        <f>SUM(B194:B199)</f>
        <v>269</v>
      </c>
      <c r="C193" s="197">
        <f>SUM(C194:C199)</f>
        <v>40</v>
      </c>
      <c r="D193" s="197">
        <f>SUM(D194:D199)</f>
        <v>0</v>
      </c>
      <c r="E193" s="213">
        <f t="shared" si="3"/>
        <v>309</v>
      </c>
    </row>
    <row r="194" spans="1:5" s="180" customFormat="1" ht="21" customHeight="1">
      <c r="A194" s="212" t="s">
        <v>148</v>
      </c>
      <c r="B194" s="197">
        <v>251</v>
      </c>
      <c r="C194" s="197">
        <v>40</v>
      </c>
      <c r="D194" s="215">
        <v>0</v>
      </c>
      <c r="E194" s="213">
        <f t="shared" si="3"/>
        <v>291</v>
      </c>
    </row>
    <row r="195" spans="1:5" s="180" customFormat="1" ht="24" customHeight="1" hidden="1">
      <c r="A195" s="212" t="s">
        <v>149</v>
      </c>
      <c r="B195" s="197"/>
      <c r="C195" s="197"/>
      <c r="D195" s="197"/>
      <c r="E195" s="213">
        <f t="shared" si="3"/>
        <v>0</v>
      </c>
    </row>
    <row r="196" spans="1:5" s="180" customFormat="1" ht="24" customHeight="1" hidden="1">
      <c r="A196" s="212" t="s">
        <v>150</v>
      </c>
      <c r="B196" s="197"/>
      <c r="C196" s="197"/>
      <c r="D196" s="197"/>
      <c r="E196" s="213">
        <f t="shared" si="3"/>
        <v>0</v>
      </c>
    </row>
    <row r="197" spans="1:5" s="180" customFormat="1" ht="24" customHeight="1" hidden="1">
      <c r="A197" s="212" t="s">
        <v>257</v>
      </c>
      <c r="B197" s="197"/>
      <c r="C197" s="197"/>
      <c r="D197" s="197"/>
      <c r="E197" s="213">
        <f t="shared" si="3"/>
        <v>0</v>
      </c>
    </row>
    <row r="198" spans="1:5" s="180" customFormat="1" ht="24" customHeight="1" hidden="1">
      <c r="A198" s="212" t="s">
        <v>157</v>
      </c>
      <c r="B198" s="197"/>
      <c r="C198" s="197"/>
      <c r="D198" s="197"/>
      <c r="E198" s="213">
        <f t="shared" si="3"/>
        <v>0</v>
      </c>
    </row>
    <row r="199" spans="1:5" s="180" customFormat="1" ht="21" customHeight="1">
      <c r="A199" s="212" t="s">
        <v>258</v>
      </c>
      <c r="B199" s="197">
        <v>18</v>
      </c>
      <c r="C199" s="197">
        <v>0</v>
      </c>
      <c r="D199" s="197">
        <v>0</v>
      </c>
      <c r="E199" s="213">
        <f t="shared" si="3"/>
        <v>18</v>
      </c>
    </row>
    <row r="200" spans="1:5" s="180" customFormat="1" ht="21" customHeight="1">
      <c r="A200" s="212" t="s">
        <v>259</v>
      </c>
      <c r="B200" s="197">
        <f>SUM(B201:B207)</f>
        <v>218</v>
      </c>
      <c r="C200" s="197">
        <f>SUM(C201:C207)</f>
        <v>26</v>
      </c>
      <c r="D200" s="197">
        <f>SUM(D201:D207)</f>
        <v>0</v>
      </c>
      <c r="E200" s="213">
        <f t="shared" si="3"/>
        <v>244</v>
      </c>
    </row>
    <row r="201" spans="1:5" s="180" customFormat="1" ht="21" customHeight="1">
      <c r="A201" s="212" t="s">
        <v>148</v>
      </c>
      <c r="B201" s="197">
        <v>190</v>
      </c>
      <c r="C201" s="197">
        <v>26</v>
      </c>
      <c r="D201" s="215">
        <v>0</v>
      </c>
      <c r="E201" s="213">
        <f t="shared" si="3"/>
        <v>216</v>
      </c>
    </row>
    <row r="202" spans="1:5" s="180" customFormat="1" ht="24" customHeight="1" hidden="1">
      <c r="A202" s="212" t="s">
        <v>149</v>
      </c>
      <c r="B202" s="197"/>
      <c r="C202" s="197"/>
      <c r="D202" s="197"/>
      <c r="E202" s="213">
        <f t="shared" si="3"/>
        <v>0</v>
      </c>
    </row>
    <row r="203" spans="1:5" s="180" customFormat="1" ht="24" customHeight="1" hidden="1">
      <c r="A203" s="212" t="s">
        <v>150</v>
      </c>
      <c r="B203" s="197"/>
      <c r="C203" s="197"/>
      <c r="D203" s="197"/>
      <c r="E203" s="213">
        <f t="shared" si="3"/>
        <v>0</v>
      </c>
    </row>
    <row r="204" spans="1:5" s="180" customFormat="1" ht="24" customHeight="1" hidden="1">
      <c r="A204" s="212" t="s">
        <v>260</v>
      </c>
      <c r="B204" s="197"/>
      <c r="C204" s="197"/>
      <c r="D204" s="197"/>
      <c r="E204" s="213">
        <f t="shared" si="3"/>
        <v>0</v>
      </c>
    </row>
    <row r="205" spans="1:5" s="180" customFormat="1" ht="24" customHeight="1" hidden="1">
      <c r="A205" s="212" t="s">
        <v>261</v>
      </c>
      <c r="B205" s="197"/>
      <c r="C205" s="197"/>
      <c r="D205" s="197"/>
      <c r="E205" s="213">
        <f t="shared" si="3"/>
        <v>0</v>
      </c>
    </row>
    <row r="206" spans="1:5" s="180" customFormat="1" ht="24" customHeight="1" hidden="1">
      <c r="A206" s="212" t="s">
        <v>157</v>
      </c>
      <c r="B206" s="197"/>
      <c r="C206" s="197"/>
      <c r="D206" s="197"/>
      <c r="E206" s="213">
        <f t="shared" si="3"/>
        <v>0</v>
      </c>
    </row>
    <row r="207" spans="1:5" s="180" customFormat="1" ht="24" customHeight="1">
      <c r="A207" s="212" t="s">
        <v>262</v>
      </c>
      <c r="B207" s="197">
        <v>28</v>
      </c>
      <c r="C207" s="197">
        <v>0</v>
      </c>
      <c r="D207" s="197">
        <v>0</v>
      </c>
      <c r="E207" s="213">
        <f t="shared" si="3"/>
        <v>28</v>
      </c>
    </row>
    <row r="208" spans="1:5" s="180" customFormat="1" ht="21" customHeight="1">
      <c r="A208" s="212" t="s">
        <v>263</v>
      </c>
      <c r="B208" s="197">
        <f>SUM(B209:B213)</f>
        <v>0</v>
      </c>
      <c r="C208" s="197">
        <f>SUM(C209:C213)</f>
        <v>0</v>
      </c>
      <c r="D208" s="197">
        <f>SUM(D209:D213)</f>
        <v>0</v>
      </c>
      <c r="E208" s="213">
        <f t="shared" si="3"/>
        <v>0</v>
      </c>
    </row>
    <row r="209" spans="1:5" s="180" customFormat="1" ht="24" customHeight="1" hidden="1">
      <c r="A209" s="212" t="s">
        <v>148</v>
      </c>
      <c r="B209" s="197"/>
      <c r="C209" s="197"/>
      <c r="D209" s="197"/>
      <c r="E209" s="213">
        <f t="shared" si="3"/>
        <v>0</v>
      </c>
    </row>
    <row r="210" spans="1:5" s="180" customFormat="1" ht="24" customHeight="1" hidden="1">
      <c r="A210" s="212" t="s">
        <v>149</v>
      </c>
      <c r="B210" s="197"/>
      <c r="C210" s="197"/>
      <c r="D210" s="197"/>
      <c r="E210" s="213">
        <f t="shared" si="3"/>
        <v>0</v>
      </c>
    </row>
    <row r="211" spans="1:5" s="180" customFormat="1" ht="24" customHeight="1" hidden="1">
      <c r="A211" s="212" t="s">
        <v>150</v>
      </c>
      <c r="B211" s="197"/>
      <c r="C211" s="197"/>
      <c r="D211" s="197"/>
      <c r="E211" s="213">
        <f t="shared" si="3"/>
        <v>0</v>
      </c>
    </row>
    <row r="212" spans="1:5" s="180" customFormat="1" ht="24" customHeight="1" hidden="1">
      <c r="A212" s="212" t="s">
        <v>157</v>
      </c>
      <c r="B212" s="197"/>
      <c r="C212" s="197"/>
      <c r="D212" s="197"/>
      <c r="E212" s="213">
        <f t="shared" si="3"/>
        <v>0</v>
      </c>
    </row>
    <row r="213" spans="1:5" s="180" customFormat="1" ht="24" customHeight="1" hidden="1">
      <c r="A213" s="212" t="s">
        <v>264</v>
      </c>
      <c r="B213" s="197"/>
      <c r="C213" s="197"/>
      <c r="D213" s="197"/>
      <c r="E213" s="213">
        <f t="shared" si="3"/>
        <v>0</v>
      </c>
    </row>
    <row r="214" spans="1:5" s="180" customFormat="1" ht="21" customHeight="1">
      <c r="A214" s="212" t="s">
        <v>265</v>
      </c>
      <c r="B214" s="197">
        <f>SUM(B215:B219)</f>
        <v>0</v>
      </c>
      <c r="C214" s="197">
        <f>SUM(C215:C219)</f>
        <v>0</v>
      </c>
      <c r="D214" s="197">
        <f>SUM(D215:D219)</f>
        <v>0</v>
      </c>
      <c r="E214" s="213">
        <f t="shared" si="3"/>
        <v>0</v>
      </c>
    </row>
    <row r="215" spans="1:5" s="180" customFormat="1" ht="21" customHeight="1" hidden="1">
      <c r="A215" s="212" t="s">
        <v>148</v>
      </c>
      <c r="B215" s="197"/>
      <c r="C215" s="197"/>
      <c r="D215" s="197"/>
      <c r="E215" s="213">
        <f t="shared" si="3"/>
        <v>0</v>
      </c>
    </row>
    <row r="216" spans="1:5" s="180" customFormat="1" ht="24" customHeight="1" hidden="1">
      <c r="A216" s="212" t="s">
        <v>149</v>
      </c>
      <c r="B216" s="197"/>
      <c r="C216" s="197"/>
      <c r="D216" s="197"/>
      <c r="E216" s="213">
        <f t="shared" si="3"/>
        <v>0</v>
      </c>
    </row>
    <row r="217" spans="1:5" s="180" customFormat="1" ht="24" customHeight="1" hidden="1">
      <c r="A217" s="212" t="s">
        <v>150</v>
      </c>
      <c r="B217" s="197"/>
      <c r="C217" s="197"/>
      <c r="D217" s="197"/>
      <c r="E217" s="213">
        <f t="shared" si="3"/>
        <v>0</v>
      </c>
    </row>
    <row r="218" spans="1:5" s="180" customFormat="1" ht="24" customHeight="1" hidden="1">
      <c r="A218" s="212" t="s">
        <v>157</v>
      </c>
      <c r="B218" s="197"/>
      <c r="C218" s="197"/>
      <c r="D218" s="197"/>
      <c r="E218" s="213">
        <f t="shared" si="3"/>
        <v>0</v>
      </c>
    </row>
    <row r="219" spans="1:5" s="180" customFormat="1" ht="24" customHeight="1" hidden="1">
      <c r="A219" s="212" t="s">
        <v>266</v>
      </c>
      <c r="B219" s="197"/>
      <c r="C219" s="197"/>
      <c r="D219" s="197"/>
      <c r="E219" s="213">
        <f t="shared" si="3"/>
        <v>0</v>
      </c>
    </row>
    <row r="220" spans="1:5" s="180" customFormat="1" ht="21" customHeight="1">
      <c r="A220" s="212" t="s">
        <v>267</v>
      </c>
      <c r="B220" s="197">
        <f>SUM(B221:B226)</f>
        <v>0</v>
      </c>
      <c r="C220" s="197">
        <f>SUM(C221:C226)</f>
        <v>0</v>
      </c>
      <c r="D220" s="197">
        <f>SUM(D221:D226)</f>
        <v>0</v>
      </c>
      <c r="E220" s="213">
        <f t="shared" si="3"/>
        <v>0</v>
      </c>
    </row>
    <row r="221" spans="1:5" s="180" customFormat="1" ht="24" customHeight="1" hidden="1">
      <c r="A221" s="212" t="s">
        <v>148</v>
      </c>
      <c r="B221" s="197"/>
      <c r="C221" s="197"/>
      <c r="D221" s="197"/>
      <c r="E221" s="213">
        <f t="shared" si="3"/>
        <v>0</v>
      </c>
    </row>
    <row r="222" spans="1:5" s="180" customFormat="1" ht="24" customHeight="1" hidden="1">
      <c r="A222" s="212" t="s">
        <v>149</v>
      </c>
      <c r="B222" s="197"/>
      <c r="C222" s="197"/>
      <c r="D222" s="197"/>
      <c r="E222" s="213">
        <f t="shared" si="3"/>
        <v>0</v>
      </c>
    </row>
    <row r="223" spans="1:5" s="180" customFormat="1" ht="24" customHeight="1" hidden="1">
      <c r="A223" s="212" t="s">
        <v>150</v>
      </c>
      <c r="B223" s="197"/>
      <c r="C223" s="197"/>
      <c r="D223" s="197"/>
      <c r="E223" s="213">
        <f t="shared" si="3"/>
        <v>0</v>
      </c>
    </row>
    <row r="224" spans="1:5" s="180" customFormat="1" ht="24" customHeight="1" hidden="1">
      <c r="A224" s="212" t="s">
        <v>268</v>
      </c>
      <c r="B224" s="197"/>
      <c r="C224" s="197"/>
      <c r="D224" s="197"/>
      <c r="E224" s="213">
        <f t="shared" si="3"/>
        <v>0</v>
      </c>
    </row>
    <row r="225" spans="1:5" s="180" customFormat="1" ht="24" customHeight="1" hidden="1">
      <c r="A225" s="212" t="s">
        <v>157</v>
      </c>
      <c r="B225" s="197"/>
      <c r="C225" s="197"/>
      <c r="D225" s="197"/>
      <c r="E225" s="213">
        <f t="shared" si="3"/>
        <v>0</v>
      </c>
    </row>
    <row r="226" spans="1:5" s="180" customFormat="1" ht="24" customHeight="1" hidden="1">
      <c r="A226" s="212" t="s">
        <v>269</v>
      </c>
      <c r="B226" s="197"/>
      <c r="C226" s="197"/>
      <c r="D226" s="197"/>
      <c r="E226" s="213">
        <f t="shared" si="3"/>
        <v>0</v>
      </c>
    </row>
    <row r="227" spans="1:5" s="180" customFormat="1" ht="21" customHeight="1">
      <c r="A227" s="212" t="s">
        <v>270</v>
      </c>
      <c r="B227" s="197">
        <f>SUM(B228:B241)</f>
        <v>22</v>
      </c>
      <c r="C227" s="197">
        <f>SUM(C228:C241)</f>
        <v>0</v>
      </c>
      <c r="D227" s="197">
        <f>SUM(D228:D241)</f>
        <v>0</v>
      </c>
      <c r="E227" s="213">
        <f t="shared" si="3"/>
        <v>22</v>
      </c>
    </row>
    <row r="228" spans="1:5" s="180" customFormat="1" ht="21" customHeight="1" hidden="1">
      <c r="A228" s="212" t="s">
        <v>148</v>
      </c>
      <c r="B228" s="197">
        <v>0</v>
      </c>
      <c r="C228" s="197"/>
      <c r="D228" s="197"/>
      <c r="E228" s="213">
        <f t="shared" si="3"/>
        <v>0</v>
      </c>
    </row>
    <row r="229" spans="1:5" s="180" customFormat="1" ht="24" customHeight="1" hidden="1">
      <c r="A229" s="212" t="s">
        <v>149</v>
      </c>
      <c r="B229" s="197"/>
      <c r="C229" s="197"/>
      <c r="D229" s="197"/>
      <c r="E229" s="213">
        <f t="shared" si="3"/>
        <v>0</v>
      </c>
    </row>
    <row r="230" spans="1:5" s="180" customFormat="1" ht="24" customHeight="1" hidden="1">
      <c r="A230" s="212" t="s">
        <v>150</v>
      </c>
      <c r="B230" s="197"/>
      <c r="C230" s="197"/>
      <c r="D230" s="197"/>
      <c r="E230" s="213">
        <f t="shared" si="3"/>
        <v>0</v>
      </c>
    </row>
    <row r="231" spans="1:5" s="180" customFormat="1" ht="24" customHeight="1" hidden="1">
      <c r="A231" s="212" t="s">
        <v>271</v>
      </c>
      <c r="B231" s="197"/>
      <c r="C231" s="197"/>
      <c r="D231" s="197"/>
      <c r="E231" s="213">
        <f t="shared" si="3"/>
        <v>0</v>
      </c>
    </row>
    <row r="232" spans="1:5" s="180" customFormat="1" ht="24" customHeight="1" hidden="1">
      <c r="A232" s="212" t="s">
        <v>272</v>
      </c>
      <c r="B232" s="197"/>
      <c r="C232" s="197"/>
      <c r="D232" s="197"/>
      <c r="E232" s="213">
        <f t="shared" si="3"/>
        <v>0</v>
      </c>
    </row>
    <row r="233" spans="1:5" s="180" customFormat="1" ht="24" customHeight="1" hidden="1">
      <c r="A233" s="212" t="s">
        <v>190</v>
      </c>
      <c r="B233" s="197"/>
      <c r="C233" s="197"/>
      <c r="D233" s="197"/>
      <c r="E233" s="213">
        <f t="shared" si="3"/>
        <v>0</v>
      </c>
    </row>
    <row r="234" spans="1:5" s="180" customFormat="1" ht="24" customHeight="1" hidden="1">
      <c r="A234" s="212" t="s">
        <v>273</v>
      </c>
      <c r="B234" s="197"/>
      <c r="C234" s="197"/>
      <c r="D234" s="197"/>
      <c r="E234" s="213">
        <f t="shared" si="3"/>
        <v>0</v>
      </c>
    </row>
    <row r="235" spans="1:5" s="180" customFormat="1" ht="24" customHeight="1" hidden="1">
      <c r="A235" s="212" t="s">
        <v>274</v>
      </c>
      <c r="B235" s="197"/>
      <c r="C235" s="197"/>
      <c r="D235" s="197"/>
      <c r="E235" s="213">
        <f t="shared" si="3"/>
        <v>0</v>
      </c>
    </row>
    <row r="236" spans="1:5" s="180" customFormat="1" ht="24" customHeight="1" hidden="1">
      <c r="A236" s="212" t="s">
        <v>275</v>
      </c>
      <c r="B236" s="197"/>
      <c r="C236" s="197"/>
      <c r="D236" s="197"/>
      <c r="E236" s="213">
        <f t="shared" si="3"/>
        <v>0</v>
      </c>
    </row>
    <row r="237" spans="1:5" s="180" customFormat="1" ht="24" customHeight="1" hidden="1">
      <c r="A237" s="212" t="s">
        <v>276</v>
      </c>
      <c r="B237" s="197"/>
      <c r="C237" s="197"/>
      <c r="D237" s="197"/>
      <c r="E237" s="213">
        <f t="shared" si="3"/>
        <v>0</v>
      </c>
    </row>
    <row r="238" spans="1:5" s="180" customFormat="1" ht="24" customHeight="1" hidden="1">
      <c r="A238" s="212" t="s">
        <v>277</v>
      </c>
      <c r="B238" s="197"/>
      <c r="C238" s="197"/>
      <c r="D238" s="197"/>
      <c r="E238" s="213">
        <f t="shared" si="3"/>
        <v>0</v>
      </c>
    </row>
    <row r="239" spans="1:5" s="180" customFormat="1" ht="24" customHeight="1" hidden="1">
      <c r="A239" s="212" t="s">
        <v>278</v>
      </c>
      <c r="B239" s="197"/>
      <c r="C239" s="197"/>
      <c r="D239" s="197"/>
      <c r="E239" s="213">
        <f t="shared" si="3"/>
        <v>0</v>
      </c>
    </row>
    <row r="240" spans="1:5" s="180" customFormat="1" ht="24" customHeight="1" hidden="1">
      <c r="A240" s="212" t="s">
        <v>157</v>
      </c>
      <c r="B240" s="197"/>
      <c r="C240" s="197"/>
      <c r="D240" s="197"/>
      <c r="E240" s="213">
        <f t="shared" si="3"/>
        <v>0</v>
      </c>
    </row>
    <row r="241" spans="1:5" s="180" customFormat="1" ht="21" customHeight="1">
      <c r="A241" s="212" t="s">
        <v>279</v>
      </c>
      <c r="B241" s="197">
        <v>22</v>
      </c>
      <c r="C241" s="197">
        <v>0</v>
      </c>
      <c r="D241" s="197">
        <v>0</v>
      </c>
      <c r="E241" s="213">
        <f t="shared" si="3"/>
        <v>22</v>
      </c>
    </row>
    <row r="242" spans="1:5" s="180" customFormat="1" ht="21" customHeight="1">
      <c r="A242" s="212" t="s">
        <v>280</v>
      </c>
      <c r="B242" s="197">
        <f>SUM(B243:B244)</f>
        <v>0</v>
      </c>
      <c r="C242" s="197">
        <f>SUM(C243:C244)</f>
        <v>0</v>
      </c>
      <c r="D242" s="197">
        <f>SUM(D243:D244)</f>
        <v>0</v>
      </c>
      <c r="E242" s="213">
        <f t="shared" si="3"/>
        <v>0</v>
      </c>
    </row>
    <row r="243" spans="1:5" s="180" customFormat="1" ht="24" customHeight="1" hidden="1">
      <c r="A243" s="212" t="s">
        <v>281</v>
      </c>
      <c r="B243" s="197"/>
      <c r="C243" s="197"/>
      <c r="D243" s="197"/>
      <c r="E243" s="213">
        <f t="shared" si="3"/>
        <v>0</v>
      </c>
    </row>
    <row r="244" spans="1:5" s="180" customFormat="1" ht="24" customHeight="1" hidden="1">
      <c r="A244" s="212" t="s">
        <v>282</v>
      </c>
      <c r="B244" s="197"/>
      <c r="C244" s="197"/>
      <c r="D244" s="197"/>
      <c r="E244" s="213">
        <f t="shared" si="3"/>
        <v>0</v>
      </c>
    </row>
    <row r="245" spans="1:5" s="180" customFormat="1" ht="21" customHeight="1">
      <c r="A245" s="212" t="s">
        <v>283</v>
      </c>
      <c r="B245" s="197">
        <f>SUM(B246:B247)</f>
        <v>0</v>
      </c>
      <c r="C245" s="197">
        <f>SUM(C246:C247)</f>
        <v>0</v>
      </c>
      <c r="D245" s="197">
        <f>SUM(D246:D247)</f>
        <v>0</v>
      </c>
      <c r="E245" s="213">
        <f t="shared" si="3"/>
        <v>0</v>
      </c>
    </row>
    <row r="246" spans="1:5" s="180" customFormat="1" ht="24" customHeight="1" hidden="1">
      <c r="A246" s="212" t="s">
        <v>284</v>
      </c>
      <c r="B246" s="197"/>
      <c r="C246" s="197"/>
      <c r="D246" s="197"/>
      <c r="E246" s="213">
        <f t="shared" si="3"/>
        <v>0</v>
      </c>
    </row>
    <row r="247" spans="1:5" s="180" customFormat="1" ht="24" customHeight="1" hidden="1">
      <c r="A247" s="212" t="s">
        <v>285</v>
      </c>
      <c r="B247" s="197"/>
      <c r="C247" s="197"/>
      <c r="D247" s="197"/>
      <c r="E247" s="213">
        <f t="shared" si="3"/>
        <v>0</v>
      </c>
    </row>
    <row r="248" spans="1:5" s="180" customFormat="1" ht="21" customHeight="1">
      <c r="A248" s="212" t="s">
        <v>286</v>
      </c>
      <c r="B248" s="197">
        <f>SUM(B249,B259)</f>
        <v>424</v>
      </c>
      <c r="C248" s="197">
        <f>SUM(C249,C259)</f>
        <v>22</v>
      </c>
      <c r="D248" s="197">
        <f>SUM(D249,D259)</f>
        <v>0</v>
      </c>
      <c r="E248" s="213">
        <f t="shared" si="3"/>
        <v>446</v>
      </c>
    </row>
    <row r="249" spans="1:5" s="180" customFormat="1" ht="21" customHeight="1">
      <c r="A249" s="214" t="s">
        <v>287</v>
      </c>
      <c r="B249" s="197">
        <f>SUM(B250:B258)</f>
        <v>284</v>
      </c>
      <c r="C249" s="197">
        <f>SUM(C250:C258)</f>
        <v>22</v>
      </c>
      <c r="D249" s="197">
        <f>SUM(D250:D258)</f>
        <v>0</v>
      </c>
      <c r="E249" s="213">
        <f t="shared" si="3"/>
        <v>306</v>
      </c>
    </row>
    <row r="250" spans="1:5" s="180" customFormat="1" ht="21" customHeight="1">
      <c r="A250" s="214" t="s">
        <v>288</v>
      </c>
      <c r="B250" s="197">
        <v>80</v>
      </c>
      <c r="C250" s="197">
        <v>0</v>
      </c>
      <c r="D250" s="197">
        <v>0</v>
      </c>
      <c r="E250" s="213">
        <f t="shared" si="3"/>
        <v>80</v>
      </c>
    </row>
    <row r="251" spans="1:5" s="180" customFormat="1" ht="21" customHeight="1" hidden="1">
      <c r="A251" s="214" t="s">
        <v>289</v>
      </c>
      <c r="B251" s="197"/>
      <c r="C251" s="197"/>
      <c r="D251" s="197"/>
      <c r="E251" s="213">
        <f t="shared" si="3"/>
        <v>0</v>
      </c>
    </row>
    <row r="252" spans="1:5" s="180" customFormat="1" ht="21" customHeight="1" hidden="1">
      <c r="A252" s="214" t="s">
        <v>290</v>
      </c>
      <c r="B252" s="197"/>
      <c r="C252" s="197"/>
      <c r="D252" s="197"/>
      <c r="E252" s="213">
        <f aca="true" t="shared" si="4" ref="E252:E258">B252+C252+D252</f>
        <v>0</v>
      </c>
    </row>
    <row r="253" spans="1:5" s="180" customFormat="1" ht="21" customHeight="1" hidden="1">
      <c r="A253" s="214" t="s">
        <v>291</v>
      </c>
      <c r="B253" s="197"/>
      <c r="C253" s="197"/>
      <c r="D253" s="197"/>
      <c r="E253" s="213">
        <f t="shared" si="4"/>
        <v>0</v>
      </c>
    </row>
    <row r="254" spans="1:5" s="180" customFormat="1" ht="21" customHeight="1" hidden="1">
      <c r="A254" s="214" t="s">
        <v>292</v>
      </c>
      <c r="B254" s="197"/>
      <c r="C254" s="197"/>
      <c r="D254" s="197"/>
      <c r="E254" s="213">
        <f t="shared" si="4"/>
        <v>0</v>
      </c>
    </row>
    <row r="255" spans="1:5" s="180" customFormat="1" ht="21" customHeight="1" hidden="1">
      <c r="A255" s="214" t="s">
        <v>293</v>
      </c>
      <c r="B255" s="197"/>
      <c r="C255" s="197"/>
      <c r="D255" s="197"/>
      <c r="E255" s="213">
        <f t="shared" si="4"/>
        <v>0</v>
      </c>
    </row>
    <row r="256" spans="1:5" s="180" customFormat="1" ht="21" customHeight="1">
      <c r="A256" s="214" t="s">
        <v>294</v>
      </c>
      <c r="B256" s="197">
        <v>79</v>
      </c>
      <c r="C256" s="197">
        <v>0</v>
      </c>
      <c r="D256" s="197">
        <v>0</v>
      </c>
      <c r="E256" s="213">
        <f t="shared" si="4"/>
        <v>79</v>
      </c>
    </row>
    <row r="257" spans="1:5" s="180" customFormat="1" ht="21" customHeight="1" hidden="1">
      <c r="A257" s="214" t="s">
        <v>295</v>
      </c>
      <c r="B257" s="197"/>
      <c r="C257" s="197"/>
      <c r="D257" s="197"/>
      <c r="E257" s="213">
        <f t="shared" si="4"/>
        <v>0</v>
      </c>
    </row>
    <row r="258" spans="1:5" s="180" customFormat="1" ht="21" customHeight="1">
      <c r="A258" s="214" t="s">
        <v>296</v>
      </c>
      <c r="B258" s="197">
        <v>125</v>
      </c>
      <c r="C258" s="197">
        <v>22</v>
      </c>
      <c r="D258" s="215">
        <v>0</v>
      </c>
      <c r="E258" s="213">
        <f t="shared" si="4"/>
        <v>147</v>
      </c>
    </row>
    <row r="259" spans="1:5" s="180" customFormat="1" ht="21" customHeight="1">
      <c r="A259" s="212" t="s">
        <v>297</v>
      </c>
      <c r="B259" s="197">
        <v>140</v>
      </c>
      <c r="C259" s="197">
        <v>0</v>
      </c>
      <c r="D259" s="215">
        <v>0</v>
      </c>
      <c r="E259" s="213">
        <f aca="true" t="shared" si="5" ref="E259:E309">B259+C259+D259</f>
        <v>140</v>
      </c>
    </row>
    <row r="260" spans="1:5" s="180" customFormat="1" ht="21" customHeight="1">
      <c r="A260" s="212" t="s">
        <v>298</v>
      </c>
      <c r="B260" s="197">
        <f>SUM(B261,B264,B273,B280,B288,B297,B313,B322,B332,B340,B346)</f>
        <v>3678</v>
      </c>
      <c r="C260" s="197">
        <f>SUM(C261,C264,C273,C280,C288,C297,C313,C322,C332,C340,C346)</f>
        <v>57</v>
      </c>
      <c r="D260" s="197">
        <f>SUM(D261,D264,D273,D280,D288,D297,D313,D322,D332,D340,D346)</f>
        <v>0</v>
      </c>
      <c r="E260" s="213">
        <f t="shared" si="5"/>
        <v>3735</v>
      </c>
    </row>
    <row r="261" spans="1:5" s="180" customFormat="1" ht="21" customHeight="1">
      <c r="A261" s="212" t="s">
        <v>299</v>
      </c>
      <c r="B261" s="197">
        <f>SUM(B262:B263)</f>
        <v>0</v>
      </c>
      <c r="C261" s="197">
        <f>SUM(C262:C263)</f>
        <v>0</v>
      </c>
      <c r="D261" s="197">
        <f>SUM(D262:D263)</f>
        <v>0</v>
      </c>
      <c r="E261" s="213">
        <f t="shared" si="5"/>
        <v>0</v>
      </c>
    </row>
    <row r="262" spans="1:5" s="180" customFormat="1" ht="21" customHeight="1" hidden="1">
      <c r="A262" s="212" t="s">
        <v>300</v>
      </c>
      <c r="B262" s="197"/>
      <c r="C262" s="197"/>
      <c r="D262" s="197"/>
      <c r="E262" s="213">
        <f t="shared" si="5"/>
        <v>0</v>
      </c>
    </row>
    <row r="263" spans="1:5" s="180" customFormat="1" ht="21" customHeight="1" hidden="1">
      <c r="A263" s="212" t="s">
        <v>301</v>
      </c>
      <c r="B263" s="197"/>
      <c r="C263" s="197"/>
      <c r="D263" s="197"/>
      <c r="E263" s="213">
        <f t="shared" si="5"/>
        <v>0</v>
      </c>
    </row>
    <row r="264" spans="1:5" s="180" customFormat="1" ht="21" customHeight="1">
      <c r="A264" s="212" t="s">
        <v>302</v>
      </c>
      <c r="B264" s="197">
        <f>SUM(B265:B272)</f>
        <v>2063</v>
      </c>
      <c r="C264" s="197">
        <f>SUM(C265:C272)</f>
        <v>0</v>
      </c>
      <c r="D264" s="197">
        <f>SUM(D265:D272)</f>
        <v>0</v>
      </c>
      <c r="E264" s="213">
        <f t="shared" si="5"/>
        <v>2063</v>
      </c>
    </row>
    <row r="265" spans="1:5" s="180" customFormat="1" ht="21" customHeight="1" hidden="1">
      <c r="A265" s="212" t="s">
        <v>148</v>
      </c>
      <c r="B265" s="197"/>
      <c r="C265" s="197"/>
      <c r="D265" s="197"/>
      <c r="E265" s="213">
        <f t="shared" si="5"/>
        <v>0</v>
      </c>
    </row>
    <row r="266" spans="1:5" s="180" customFormat="1" ht="24" customHeight="1" hidden="1">
      <c r="A266" s="212" t="s">
        <v>149</v>
      </c>
      <c r="B266" s="197"/>
      <c r="C266" s="197"/>
      <c r="D266" s="197"/>
      <c r="E266" s="213">
        <f t="shared" si="5"/>
        <v>0</v>
      </c>
    </row>
    <row r="267" spans="1:5" s="180" customFormat="1" ht="24" customHeight="1" hidden="1">
      <c r="A267" s="212" t="s">
        <v>150</v>
      </c>
      <c r="B267" s="197"/>
      <c r="C267" s="197"/>
      <c r="D267" s="197"/>
      <c r="E267" s="213">
        <f t="shared" si="5"/>
        <v>0</v>
      </c>
    </row>
    <row r="268" spans="1:5" s="180" customFormat="1" ht="24" customHeight="1" hidden="1">
      <c r="A268" s="212" t="s">
        <v>190</v>
      </c>
      <c r="B268" s="197"/>
      <c r="C268" s="197"/>
      <c r="D268" s="197"/>
      <c r="E268" s="213">
        <f t="shared" si="5"/>
        <v>0</v>
      </c>
    </row>
    <row r="269" spans="1:5" s="180" customFormat="1" ht="24" customHeight="1" hidden="1">
      <c r="A269" s="212" t="s">
        <v>303</v>
      </c>
      <c r="B269" s="197"/>
      <c r="C269" s="197"/>
      <c r="D269" s="197"/>
      <c r="E269" s="213">
        <f t="shared" si="5"/>
        <v>0</v>
      </c>
    </row>
    <row r="270" spans="1:5" s="180" customFormat="1" ht="24" customHeight="1" hidden="1">
      <c r="A270" s="212" t="s">
        <v>304</v>
      </c>
      <c r="B270" s="197"/>
      <c r="C270" s="197"/>
      <c r="D270" s="197"/>
      <c r="E270" s="213">
        <f t="shared" si="5"/>
        <v>0</v>
      </c>
    </row>
    <row r="271" spans="1:5" s="180" customFormat="1" ht="24" customHeight="1" hidden="1">
      <c r="A271" s="212" t="s">
        <v>157</v>
      </c>
      <c r="B271" s="197"/>
      <c r="C271" s="197"/>
      <c r="D271" s="197"/>
      <c r="E271" s="213">
        <f t="shared" si="5"/>
        <v>0</v>
      </c>
    </row>
    <row r="272" spans="1:5" s="180" customFormat="1" ht="21" customHeight="1">
      <c r="A272" s="212" t="s">
        <v>305</v>
      </c>
      <c r="B272" s="197">
        <v>2063</v>
      </c>
      <c r="C272" s="197">
        <v>0</v>
      </c>
      <c r="D272" s="197">
        <v>0</v>
      </c>
      <c r="E272" s="213">
        <f t="shared" si="5"/>
        <v>2063</v>
      </c>
    </row>
    <row r="273" spans="1:5" s="180" customFormat="1" ht="21" customHeight="1">
      <c r="A273" s="212" t="s">
        <v>306</v>
      </c>
      <c r="B273" s="197">
        <f>SUM(B274:B279)</f>
        <v>0</v>
      </c>
      <c r="C273" s="197">
        <f>SUM(C274:C279)</f>
        <v>0</v>
      </c>
      <c r="D273" s="197">
        <f>SUM(D274:D279)</f>
        <v>0</v>
      </c>
      <c r="E273" s="213">
        <f t="shared" si="5"/>
        <v>0</v>
      </c>
    </row>
    <row r="274" spans="1:5" s="180" customFormat="1" ht="24" customHeight="1" hidden="1">
      <c r="A274" s="212" t="s">
        <v>148</v>
      </c>
      <c r="B274" s="197"/>
      <c r="C274" s="197"/>
      <c r="D274" s="197"/>
      <c r="E274" s="213">
        <f t="shared" si="5"/>
        <v>0</v>
      </c>
    </row>
    <row r="275" spans="1:5" s="180" customFormat="1" ht="24" customHeight="1" hidden="1">
      <c r="A275" s="212" t="s">
        <v>149</v>
      </c>
      <c r="B275" s="197"/>
      <c r="C275" s="197"/>
      <c r="D275" s="197"/>
      <c r="E275" s="213">
        <f t="shared" si="5"/>
        <v>0</v>
      </c>
    </row>
    <row r="276" spans="1:5" s="180" customFormat="1" ht="24" customHeight="1" hidden="1">
      <c r="A276" s="212" t="s">
        <v>150</v>
      </c>
      <c r="B276" s="197"/>
      <c r="C276" s="197"/>
      <c r="D276" s="197"/>
      <c r="E276" s="213">
        <f t="shared" si="5"/>
        <v>0</v>
      </c>
    </row>
    <row r="277" spans="1:5" s="180" customFormat="1" ht="24" customHeight="1" hidden="1">
      <c r="A277" s="212" t="s">
        <v>307</v>
      </c>
      <c r="B277" s="197"/>
      <c r="C277" s="197"/>
      <c r="D277" s="197"/>
      <c r="E277" s="213">
        <f t="shared" si="5"/>
        <v>0</v>
      </c>
    </row>
    <row r="278" spans="1:5" s="180" customFormat="1" ht="24" customHeight="1" hidden="1">
      <c r="A278" s="212" t="s">
        <v>157</v>
      </c>
      <c r="B278" s="197"/>
      <c r="C278" s="197"/>
      <c r="D278" s="197"/>
      <c r="E278" s="213">
        <f t="shared" si="5"/>
        <v>0</v>
      </c>
    </row>
    <row r="279" spans="1:5" s="180" customFormat="1" ht="24" customHeight="1" hidden="1">
      <c r="A279" s="212" t="s">
        <v>308</v>
      </c>
      <c r="B279" s="197"/>
      <c r="C279" s="197"/>
      <c r="D279" s="197"/>
      <c r="E279" s="213">
        <f t="shared" si="5"/>
        <v>0</v>
      </c>
    </row>
    <row r="280" spans="1:5" s="180" customFormat="1" ht="21" customHeight="1">
      <c r="A280" s="212" t="s">
        <v>309</v>
      </c>
      <c r="B280" s="197">
        <f>SUM(B281:B287)</f>
        <v>126</v>
      </c>
      <c r="C280" s="197">
        <f>SUM(C281:C287)</f>
        <v>0</v>
      </c>
      <c r="D280" s="197">
        <f>SUM(D281:D287)</f>
        <v>0</v>
      </c>
      <c r="E280" s="213">
        <f t="shared" si="5"/>
        <v>126</v>
      </c>
    </row>
    <row r="281" spans="1:5" s="180" customFormat="1" ht="21" customHeight="1" hidden="1">
      <c r="A281" s="212" t="s">
        <v>148</v>
      </c>
      <c r="B281" s="197"/>
      <c r="C281" s="197"/>
      <c r="D281" s="197"/>
      <c r="E281" s="213">
        <f t="shared" si="5"/>
        <v>0</v>
      </c>
    </row>
    <row r="282" spans="1:5" s="180" customFormat="1" ht="24" customHeight="1" hidden="1">
      <c r="A282" s="212" t="s">
        <v>149</v>
      </c>
      <c r="B282" s="197"/>
      <c r="C282" s="197"/>
      <c r="D282" s="197"/>
      <c r="E282" s="213">
        <f t="shared" si="5"/>
        <v>0</v>
      </c>
    </row>
    <row r="283" spans="1:5" s="180" customFormat="1" ht="24" customHeight="1" hidden="1">
      <c r="A283" s="212" t="s">
        <v>150</v>
      </c>
      <c r="B283" s="197"/>
      <c r="C283" s="197"/>
      <c r="D283" s="197"/>
      <c r="E283" s="213">
        <f t="shared" si="5"/>
        <v>0</v>
      </c>
    </row>
    <row r="284" spans="1:5" s="180" customFormat="1" ht="24" customHeight="1" hidden="1">
      <c r="A284" s="212" t="s">
        <v>310</v>
      </c>
      <c r="B284" s="197"/>
      <c r="C284" s="197"/>
      <c r="D284" s="197"/>
      <c r="E284" s="213">
        <f t="shared" si="5"/>
        <v>0</v>
      </c>
    </row>
    <row r="285" spans="1:5" s="180" customFormat="1" ht="24" customHeight="1" hidden="1">
      <c r="A285" s="212" t="s">
        <v>311</v>
      </c>
      <c r="B285" s="197"/>
      <c r="C285" s="197"/>
      <c r="D285" s="197"/>
      <c r="E285" s="213">
        <f t="shared" si="5"/>
        <v>0</v>
      </c>
    </row>
    <row r="286" spans="1:5" s="180" customFormat="1" ht="24" customHeight="1" hidden="1">
      <c r="A286" s="212" t="s">
        <v>157</v>
      </c>
      <c r="B286" s="197"/>
      <c r="C286" s="197"/>
      <c r="D286" s="197"/>
      <c r="E286" s="213">
        <f t="shared" si="5"/>
        <v>0</v>
      </c>
    </row>
    <row r="287" spans="1:5" s="180" customFormat="1" ht="24" customHeight="1">
      <c r="A287" s="212" t="s">
        <v>312</v>
      </c>
      <c r="B287" s="197">
        <v>126</v>
      </c>
      <c r="C287" s="197">
        <v>0</v>
      </c>
      <c r="D287" s="215">
        <v>0</v>
      </c>
      <c r="E287" s="213">
        <f t="shared" si="5"/>
        <v>126</v>
      </c>
    </row>
    <row r="288" spans="1:5" s="180" customFormat="1" ht="21" customHeight="1">
      <c r="A288" s="212" t="s">
        <v>313</v>
      </c>
      <c r="B288" s="197">
        <f>SUM(B289:B296)</f>
        <v>585</v>
      </c>
      <c r="C288" s="197">
        <f>SUM(C289:C296)</f>
        <v>0</v>
      </c>
      <c r="D288" s="197">
        <f>SUM(D289:D296)</f>
        <v>0</v>
      </c>
      <c r="E288" s="213">
        <f t="shared" si="5"/>
        <v>585</v>
      </c>
    </row>
    <row r="289" spans="1:5" s="180" customFormat="1" ht="21" customHeight="1" hidden="1">
      <c r="A289" s="212" t="s">
        <v>148</v>
      </c>
      <c r="B289" s="197"/>
      <c r="C289" s="197"/>
      <c r="D289" s="197"/>
      <c r="E289" s="213">
        <f t="shared" si="5"/>
        <v>0</v>
      </c>
    </row>
    <row r="290" spans="1:5" s="180" customFormat="1" ht="24" customHeight="1" hidden="1">
      <c r="A290" s="212" t="s">
        <v>149</v>
      </c>
      <c r="B290" s="197"/>
      <c r="C290" s="197"/>
      <c r="D290" s="197"/>
      <c r="E290" s="213">
        <f t="shared" si="5"/>
        <v>0</v>
      </c>
    </row>
    <row r="291" spans="1:5" s="180" customFormat="1" ht="24" customHeight="1" hidden="1">
      <c r="A291" s="212" t="s">
        <v>150</v>
      </c>
      <c r="B291" s="197"/>
      <c r="C291" s="197"/>
      <c r="D291" s="197"/>
      <c r="E291" s="213">
        <f t="shared" si="5"/>
        <v>0</v>
      </c>
    </row>
    <row r="292" spans="1:5" s="180" customFormat="1" ht="24" customHeight="1" hidden="1">
      <c r="A292" s="212" t="s">
        <v>314</v>
      </c>
      <c r="B292" s="197"/>
      <c r="C292" s="197"/>
      <c r="D292" s="197"/>
      <c r="E292" s="213">
        <f t="shared" si="5"/>
        <v>0</v>
      </c>
    </row>
    <row r="293" spans="1:5" s="180" customFormat="1" ht="24" customHeight="1" hidden="1">
      <c r="A293" s="212" t="s">
        <v>315</v>
      </c>
      <c r="B293" s="197"/>
      <c r="C293" s="197"/>
      <c r="D293" s="197"/>
      <c r="E293" s="213">
        <f t="shared" si="5"/>
        <v>0</v>
      </c>
    </row>
    <row r="294" spans="1:5" s="180" customFormat="1" ht="24" customHeight="1" hidden="1">
      <c r="A294" s="212" t="s">
        <v>316</v>
      </c>
      <c r="B294" s="197"/>
      <c r="C294" s="197"/>
      <c r="D294" s="197"/>
      <c r="E294" s="213">
        <f t="shared" si="5"/>
        <v>0</v>
      </c>
    </row>
    <row r="295" spans="1:5" s="180" customFormat="1" ht="24" customHeight="1" hidden="1">
      <c r="A295" s="212" t="s">
        <v>157</v>
      </c>
      <c r="B295" s="197"/>
      <c r="C295" s="197"/>
      <c r="D295" s="197"/>
      <c r="E295" s="213">
        <f t="shared" si="5"/>
        <v>0</v>
      </c>
    </row>
    <row r="296" spans="1:5" s="180" customFormat="1" ht="24" customHeight="1">
      <c r="A296" s="212" t="s">
        <v>317</v>
      </c>
      <c r="B296" s="197">
        <v>585</v>
      </c>
      <c r="C296" s="197">
        <v>0</v>
      </c>
      <c r="D296" s="215">
        <v>0</v>
      </c>
      <c r="E296" s="213">
        <f t="shared" si="5"/>
        <v>585</v>
      </c>
    </row>
    <row r="297" spans="1:5" s="180" customFormat="1" ht="21" customHeight="1">
      <c r="A297" s="212" t="s">
        <v>318</v>
      </c>
      <c r="B297" s="197">
        <f>SUM(B298:B312)</f>
        <v>816</v>
      </c>
      <c r="C297" s="197">
        <f>SUM(C298:C312)</f>
        <v>57</v>
      </c>
      <c r="D297" s="197">
        <f>SUM(D298:D312)</f>
        <v>0</v>
      </c>
      <c r="E297" s="213">
        <f t="shared" si="5"/>
        <v>873</v>
      </c>
    </row>
    <row r="298" spans="1:5" s="180" customFormat="1" ht="21" customHeight="1">
      <c r="A298" s="212" t="s">
        <v>148</v>
      </c>
      <c r="B298" s="197">
        <v>448</v>
      </c>
      <c r="C298" s="197">
        <v>57</v>
      </c>
      <c r="D298" s="215">
        <v>0</v>
      </c>
      <c r="E298" s="213">
        <f t="shared" si="5"/>
        <v>505</v>
      </c>
    </row>
    <row r="299" spans="1:5" s="180" customFormat="1" ht="24" customHeight="1" hidden="1">
      <c r="A299" s="212" t="s">
        <v>149</v>
      </c>
      <c r="B299" s="197"/>
      <c r="C299" s="197"/>
      <c r="D299" s="197"/>
      <c r="E299" s="213">
        <f t="shared" si="5"/>
        <v>0</v>
      </c>
    </row>
    <row r="300" spans="1:5" s="180" customFormat="1" ht="24" customHeight="1" hidden="1">
      <c r="A300" s="212" t="s">
        <v>150</v>
      </c>
      <c r="B300" s="197"/>
      <c r="C300" s="197"/>
      <c r="D300" s="197"/>
      <c r="E300" s="213">
        <f t="shared" si="5"/>
        <v>0</v>
      </c>
    </row>
    <row r="301" spans="1:5" s="180" customFormat="1" ht="24" customHeight="1" hidden="1">
      <c r="A301" s="212" t="s">
        <v>319</v>
      </c>
      <c r="B301" s="197"/>
      <c r="C301" s="197"/>
      <c r="D301" s="197"/>
      <c r="E301" s="213">
        <f t="shared" si="5"/>
        <v>0</v>
      </c>
    </row>
    <row r="302" spans="1:5" s="180" customFormat="1" ht="24" customHeight="1">
      <c r="A302" s="212" t="s">
        <v>320</v>
      </c>
      <c r="B302" s="197">
        <v>10</v>
      </c>
      <c r="C302" s="197">
        <v>0</v>
      </c>
      <c r="D302" s="197">
        <v>0</v>
      </c>
      <c r="E302" s="213">
        <f t="shared" si="5"/>
        <v>10</v>
      </c>
    </row>
    <row r="303" spans="1:5" s="180" customFormat="1" ht="24" customHeight="1" hidden="1">
      <c r="A303" s="214" t="s">
        <v>321</v>
      </c>
      <c r="B303" s="197"/>
      <c r="C303" s="197"/>
      <c r="D303" s="197"/>
      <c r="E303" s="213">
        <f t="shared" si="5"/>
        <v>0</v>
      </c>
    </row>
    <row r="304" spans="1:5" s="180" customFormat="1" ht="24" customHeight="1">
      <c r="A304" s="214" t="s">
        <v>322</v>
      </c>
      <c r="B304" s="197">
        <v>183</v>
      </c>
      <c r="C304" s="197">
        <v>0</v>
      </c>
      <c r="D304" s="197">
        <v>0</v>
      </c>
      <c r="E304" s="213">
        <f t="shared" si="5"/>
        <v>183</v>
      </c>
    </row>
    <row r="305" spans="1:5" s="180" customFormat="1" ht="24" customHeight="1" hidden="1">
      <c r="A305" s="212" t="s">
        <v>323</v>
      </c>
      <c r="B305" s="197"/>
      <c r="C305" s="197"/>
      <c r="D305" s="197"/>
      <c r="E305" s="213">
        <f t="shared" si="5"/>
        <v>0</v>
      </c>
    </row>
    <row r="306" spans="1:5" s="180" customFormat="1" ht="24" customHeight="1" hidden="1">
      <c r="A306" s="212" t="s">
        <v>324</v>
      </c>
      <c r="B306" s="197"/>
      <c r="C306" s="197"/>
      <c r="D306" s="197"/>
      <c r="E306" s="213">
        <f t="shared" si="5"/>
        <v>0</v>
      </c>
    </row>
    <row r="307" spans="1:5" s="180" customFormat="1" ht="24" customHeight="1">
      <c r="A307" s="212" t="s">
        <v>325</v>
      </c>
      <c r="B307" s="197">
        <v>23</v>
      </c>
      <c r="C307" s="197">
        <v>0</v>
      </c>
      <c r="D307" s="197">
        <v>0</v>
      </c>
      <c r="E307" s="213">
        <f t="shared" si="5"/>
        <v>23</v>
      </c>
    </row>
    <row r="308" spans="1:5" s="180" customFormat="1" ht="24" customHeight="1" hidden="1">
      <c r="A308" s="212" t="s">
        <v>326</v>
      </c>
      <c r="B308" s="197"/>
      <c r="C308" s="197"/>
      <c r="D308" s="197"/>
      <c r="E308" s="213">
        <f t="shared" si="5"/>
        <v>0</v>
      </c>
    </row>
    <row r="309" spans="1:5" s="180" customFormat="1" ht="24" customHeight="1" hidden="1">
      <c r="A309" s="212" t="s">
        <v>327</v>
      </c>
      <c r="B309" s="197"/>
      <c r="C309" s="197"/>
      <c r="D309" s="197"/>
      <c r="E309" s="213">
        <f t="shared" si="5"/>
        <v>0</v>
      </c>
    </row>
    <row r="310" spans="1:5" s="180" customFormat="1" ht="24" customHeight="1" hidden="1">
      <c r="A310" s="212" t="s">
        <v>190</v>
      </c>
      <c r="B310" s="197"/>
      <c r="C310" s="197"/>
      <c r="D310" s="197"/>
      <c r="E310" s="213">
        <f aca="true" t="shared" si="6" ref="E310:E373">B310+C310+D310</f>
        <v>0</v>
      </c>
    </row>
    <row r="311" spans="1:5" s="180" customFormat="1" ht="24" customHeight="1" hidden="1">
      <c r="A311" s="212" t="s">
        <v>157</v>
      </c>
      <c r="B311" s="197"/>
      <c r="C311" s="197"/>
      <c r="D311" s="197"/>
      <c r="E311" s="213">
        <f t="shared" si="6"/>
        <v>0</v>
      </c>
    </row>
    <row r="312" spans="1:5" s="180" customFormat="1" ht="21" customHeight="1">
      <c r="A312" s="212" t="s">
        <v>328</v>
      </c>
      <c r="B312" s="197">
        <v>152</v>
      </c>
      <c r="C312" s="197">
        <v>0</v>
      </c>
      <c r="D312" s="197">
        <v>0</v>
      </c>
      <c r="E312" s="213">
        <f t="shared" si="6"/>
        <v>152</v>
      </c>
    </row>
    <row r="313" spans="1:5" s="180" customFormat="1" ht="21" customHeight="1">
      <c r="A313" s="212" t="s">
        <v>329</v>
      </c>
      <c r="B313" s="197">
        <f>SUM(B314:B321)</f>
        <v>0</v>
      </c>
      <c r="C313" s="197">
        <f>SUM(C314:C321)</f>
        <v>0</v>
      </c>
      <c r="D313" s="197">
        <f>SUM(D314:D321)</f>
        <v>0</v>
      </c>
      <c r="E313" s="213">
        <f t="shared" si="6"/>
        <v>0</v>
      </c>
    </row>
    <row r="314" spans="1:5" s="180" customFormat="1" ht="24" customHeight="1" hidden="1">
      <c r="A314" s="212" t="s">
        <v>148</v>
      </c>
      <c r="B314" s="197"/>
      <c r="C314" s="197"/>
      <c r="D314" s="197"/>
      <c r="E314" s="213">
        <f t="shared" si="6"/>
        <v>0</v>
      </c>
    </row>
    <row r="315" spans="1:5" s="180" customFormat="1" ht="24" customHeight="1" hidden="1">
      <c r="A315" s="212" t="s">
        <v>149</v>
      </c>
      <c r="B315" s="197"/>
      <c r="C315" s="197"/>
      <c r="D315" s="197"/>
      <c r="E315" s="213">
        <f t="shared" si="6"/>
        <v>0</v>
      </c>
    </row>
    <row r="316" spans="1:5" s="180" customFormat="1" ht="24" customHeight="1" hidden="1">
      <c r="A316" s="212" t="s">
        <v>150</v>
      </c>
      <c r="B316" s="197"/>
      <c r="C316" s="197"/>
      <c r="D316" s="197"/>
      <c r="E316" s="213">
        <f t="shared" si="6"/>
        <v>0</v>
      </c>
    </row>
    <row r="317" spans="1:5" s="180" customFormat="1" ht="24" customHeight="1" hidden="1">
      <c r="A317" s="212" t="s">
        <v>330</v>
      </c>
      <c r="B317" s="197"/>
      <c r="C317" s="197"/>
      <c r="D317" s="197"/>
      <c r="E317" s="213">
        <f t="shared" si="6"/>
        <v>0</v>
      </c>
    </row>
    <row r="318" spans="1:5" s="180" customFormat="1" ht="24" customHeight="1" hidden="1">
      <c r="A318" s="212" t="s">
        <v>331</v>
      </c>
      <c r="B318" s="197"/>
      <c r="C318" s="197"/>
      <c r="D318" s="197"/>
      <c r="E318" s="213">
        <f t="shared" si="6"/>
        <v>0</v>
      </c>
    </row>
    <row r="319" spans="1:5" s="180" customFormat="1" ht="24" customHeight="1" hidden="1">
      <c r="A319" s="212" t="s">
        <v>332</v>
      </c>
      <c r="B319" s="197"/>
      <c r="C319" s="197"/>
      <c r="D319" s="197"/>
      <c r="E319" s="213">
        <f t="shared" si="6"/>
        <v>0</v>
      </c>
    </row>
    <row r="320" spans="1:5" s="180" customFormat="1" ht="24" customHeight="1" hidden="1">
      <c r="A320" s="212" t="s">
        <v>157</v>
      </c>
      <c r="B320" s="197"/>
      <c r="C320" s="197"/>
      <c r="D320" s="197"/>
      <c r="E320" s="213">
        <f t="shared" si="6"/>
        <v>0</v>
      </c>
    </row>
    <row r="321" spans="1:5" s="180" customFormat="1" ht="24" customHeight="1" hidden="1">
      <c r="A321" s="212" t="s">
        <v>333</v>
      </c>
      <c r="B321" s="197"/>
      <c r="C321" s="197"/>
      <c r="D321" s="197"/>
      <c r="E321" s="213">
        <f t="shared" si="6"/>
        <v>0</v>
      </c>
    </row>
    <row r="322" spans="1:5" s="180" customFormat="1" ht="21" customHeight="1">
      <c r="A322" s="212" t="s">
        <v>334</v>
      </c>
      <c r="B322" s="197">
        <f>SUM(B323:B331)</f>
        <v>0</v>
      </c>
      <c r="C322" s="197">
        <f>SUM(C323:C331)</f>
        <v>0</v>
      </c>
      <c r="D322" s="197">
        <f>SUM(D323:D331)</f>
        <v>0</v>
      </c>
      <c r="E322" s="213">
        <f t="shared" si="6"/>
        <v>0</v>
      </c>
    </row>
    <row r="323" spans="1:5" s="180" customFormat="1" ht="24" customHeight="1" hidden="1">
      <c r="A323" s="212" t="s">
        <v>148</v>
      </c>
      <c r="B323" s="197"/>
      <c r="C323" s="197"/>
      <c r="D323" s="197"/>
      <c r="E323" s="213">
        <f t="shared" si="6"/>
        <v>0</v>
      </c>
    </row>
    <row r="324" spans="1:5" s="180" customFormat="1" ht="24" customHeight="1" hidden="1">
      <c r="A324" s="212" t="s">
        <v>149</v>
      </c>
      <c r="B324" s="197"/>
      <c r="C324" s="197"/>
      <c r="D324" s="197"/>
      <c r="E324" s="213">
        <f t="shared" si="6"/>
        <v>0</v>
      </c>
    </row>
    <row r="325" spans="1:5" s="180" customFormat="1" ht="24" customHeight="1" hidden="1">
      <c r="A325" s="212" t="s">
        <v>150</v>
      </c>
      <c r="B325" s="197"/>
      <c r="C325" s="197"/>
      <c r="D325" s="197"/>
      <c r="E325" s="213">
        <f t="shared" si="6"/>
        <v>0</v>
      </c>
    </row>
    <row r="326" spans="1:5" s="180" customFormat="1" ht="24" customHeight="1" hidden="1">
      <c r="A326" s="212" t="s">
        <v>335</v>
      </c>
      <c r="B326" s="197"/>
      <c r="C326" s="197"/>
      <c r="D326" s="197"/>
      <c r="E326" s="213">
        <f t="shared" si="6"/>
        <v>0</v>
      </c>
    </row>
    <row r="327" spans="1:5" s="180" customFormat="1" ht="24" customHeight="1" hidden="1">
      <c r="A327" s="212" t="s">
        <v>336</v>
      </c>
      <c r="B327" s="197"/>
      <c r="C327" s="197"/>
      <c r="D327" s="197"/>
      <c r="E327" s="213">
        <f t="shared" si="6"/>
        <v>0</v>
      </c>
    </row>
    <row r="328" spans="1:5" s="180" customFormat="1" ht="24" customHeight="1" hidden="1">
      <c r="A328" s="212" t="s">
        <v>337</v>
      </c>
      <c r="B328" s="197"/>
      <c r="C328" s="197"/>
      <c r="D328" s="197"/>
      <c r="E328" s="213">
        <f t="shared" si="6"/>
        <v>0</v>
      </c>
    </row>
    <row r="329" spans="1:5" s="180" customFormat="1" ht="24" customHeight="1" hidden="1">
      <c r="A329" s="212" t="s">
        <v>190</v>
      </c>
      <c r="B329" s="197"/>
      <c r="C329" s="197"/>
      <c r="D329" s="197"/>
      <c r="E329" s="213">
        <f t="shared" si="6"/>
        <v>0</v>
      </c>
    </row>
    <row r="330" spans="1:5" s="180" customFormat="1" ht="24" customHeight="1" hidden="1">
      <c r="A330" s="212" t="s">
        <v>157</v>
      </c>
      <c r="B330" s="197"/>
      <c r="C330" s="197"/>
      <c r="D330" s="197"/>
      <c r="E330" s="213">
        <f t="shared" si="6"/>
        <v>0</v>
      </c>
    </row>
    <row r="331" spans="1:5" s="180" customFormat="1" ht="24" customHeight="1" hidden="1">
      <c r="A331" s="212" t="s">
        <v>338</v>
      </c>
      <c r="B331" s="197"/>
      <c r="C331" s="197"/>
      <c r="D331" s="197"/>
      <c r="E331" s="213">
        <f t="shared" si="6"/>
        <v>0</v>
      </c>
    </row>
    <row r="332" spans="1:5" s="180" customFormat="1" ht="21" customHeight="1">
      <c r="A332" s="212" t="s">
        <v>339</v>
      </c>
      <c r="B332" s="197">
        <f>SUM(B333:B339)</f>
        <v>0</v>
      </c>
      <c r="C332" s="197">
        <f>SUM(C333:C339)</f>
        <v>0</v>
      </c>
      <c r="D332" s="197">
        <f>SUM(D333:D339)</f>
        <v>0</v>
      </c>
      <c r="E332" s="213">
        <f t="shared" si="6"/>
        <v>0</v>
      </c>
    </row>
    <row r="333" spans="1:5" s="180" customFormat="1" ht="24" customHeight="1" hidden="1">
      <c r="A333" s="212" t="s">
        <v>148</v>
      </c>
      <c r="B333" s="197"/>
      <c r="C333" s="197"/>
      <c r="D333" s="197"/>
      <c r="E333" s="213">
        <f t="shared" si="6"/>
        <v>0</v>
      </c>
    </row>
    <row r="334" spans="1:5" s="180" customFormat="1" ht="24" customHeight="1" hidden="1">
      <c r="A334" s="212" t="s">
        <v>149</v>
      </c>
      <c r="B334" s="197"/>
      <c r="C334" s="197"/>
      <c r="D334" s="197"/>
      <c r="E334" s="213">
        <f t="shared" si="6"/>
        <v>0</v>
      </c>
    </row>
    <row r="335" spans="1:5" s="180" customFormat="1" ht="24" customHeight="1" hidden="1">
      <c r="A335" s="212" t="s">
        <v>150</v>
      </c>
      <c r="B335" s="197"/>
      <c r="C335" s="197"/>
      <c r="D335" s="197"/>
      <c r="E335" s="213">
        <f t="shared" si="6"/>
        <v>0</v>
      </c>
    </row>
    <row r="336" spans="1:5" s="180" customFormat="1" ht="24" customHeight="1" hidden="1">
      <c r="A336" s="212" t="s">
        <v>340</v>
      </c>
      <c r="B336" s="197"/>
      <c r="C336" s="197"/>
      <c r="D336" s="197"/>
      <c r="E336" s="213">
        <f t="shared" si="6"/>
        <v>0</v>
      </c>
    </row>
    <row r="337" spans="1:5" s="180" customFormat="1" ht="24" customHeight="1" hidden="1">
      <c r="A337" s="212" t="s">
        <v>341</v>
      </c>
      <c r="B337" s="197"/>
      <c r="C337" s="197"/>
      <c r="D337" s="197"/>
      <c r="E337" s="213">
        <f t="shared" si="6"/>
        <v>0</v>
      </c>
    </row>
    <row r="338" spans="1:5" s="180" customFormat="1" ht="24" customHeight="1" hidden="1">
      <c r="A338" s="212" t="s">
        <v>157</v>
      </c>
      <c r="B338" s="197"/>
      <c r="C338" s="197"/>
      <c r="D338" s="197"/>
      <c r="E338" s="213">
        <f t="shared" si="6"/>
        <v>0</v>
      </c>
    </row>
    <row r="339" spans="1:5" s="180" customFormat="1" ht="24" customHeight="1" hidden="1">
      <c r="A339" s="212" t="s">
        <v>342</v>
      </c>
      <c r="B339" s="197"/>
      <c r="C339" s="197"/>
      <c r="D339" s="197"/>
      <c r="E339" s="213">
        <f t="shared" si="6"/>
        <v>0</v>
      </c>
    </row>
    <row r="340" spans="1:5" s="180" customFormat="1" ht="21" customHeight="1">
      <c r="A340" s="212" t="s">
        <v>343</v>
      </c>
      <c r="B340" s="197">
        <f>SUM(B341:B345)</f>
        <v>0</v>
      </c>
      <c r="C340" s="197">
        <f>SUM(C341:C345)</f>
        <v>0</v>
      </c>
      <c r="D340" s="197">
        <f>SUM(D341:D345)</f>
        <v>0</v>
      </c>
      <c r="E340" s="213">
        <f t="shared" si="6"/>
        <v>0</v>
      </c>
    </row>
    <row r="341" spans="1:5" s="180" customFormat="1" ht="24" customHeight="1" hidden="1">
      <c r="A341" s="212" t="s">
        <v>148</v>
      </c>
      <c r="B341" s="197"/>
      <c r="C341" s="197"/>
      <c r="D341" s="197"/>
      <c r="E341" s="213">
        <f t="shared" si="6"/>
        <v>0</v>
      </c>
    </row>
    <row r="342" spans="1:5" s="180" customFormat="1" ht="24" customHeight="1" hidden="1">
      <c r="A342" s="212" t="s">
        <v>149</v>
      </c>
      <c r="B342" s="197"/>
      <c r="C342" s="197"/>
      <c r="D342" s="197"/>
      <c r="E342" s="213">
        <f t="shared" si="6"/>
        <v>0</v>
      </c>
    </row>
    <row r="343" spans="1:5" s="180" customFormat="1" ht="24" customHeight="1" hidden="1">
      <c r="A343" s="212" t="s">
        <v>190</v>
      </c>
      <c r="B343" s="197"/>
      <c r="C343" s="197"/>
      <c r="D343" s="197"/>
      <c r="E343" s="213">
        <f t="shared" si="6"/>
        <v>0</v>
      </c>
    </row>
    <row r="344" spans="1:5" s="180" customFormat="1" ht="24" customHeight="1" hidden="1">
      <c r="A344" s="212" t="s">
        <v>344</v>
      </c>
      <c r="B344" s="197"/>
      <c r="C344" s="197"/>
      <c r="D344" s="197"/>
      <c r="E344" s="213">
        <f t="shared" si="6"/>
        <v>0</v>
      </c>
    </row>
    <row r="345" spans="1:5" s="180" customFormat="1" ht="24" customHeight="1" hidden="1">
      <c r="A345" s="212" t="s">
        <v>345</v>
      </c>
      <c r="B345" s="197"/>
      <c r="C345" s="197"/>
      <c r="D345" s="197"/>
      <c r="E345" s="213">
        <f t="shared" si="6"/>
        <v>0</v>
      </c>
    </row>
    <row r="346" spans="1:5" s="180" customFormat="1" ht="21" customHeight="1">
      <c r="A346" s="212" t="s">
        <v>346</v>
      </c>
      <c r="B346" s="197">
        <f>SUM(B347)</f>
        <v>88</v>
      </c>
      <c r="C346" s="197">
        <f>SUM(C347)</f>
        <v>0</v>
      </c>
      <c r="D346" s="197">
        <f>SUM(D347)</f>
        <v>0</v>
      </c>
      <c r="E346" s="213">
        <f t="shared" si="6"/>
        <v>88</v>
      </c>
    </row>
    <row r="347" spans="1:5" s="180" customFormat="1" ht="24" customHeight="1">
      <c r="A347" s="212" t="s">
        <v>347</v>
      </c>
      <c r="B347" s="197">
        <v>88</v>
      </c>
      <c r="C347" s="197">
        <v>0</v>
      </c>
      <c r="D347" s="197">
        <v>0</v>
      </c>
      <c r="E347" s="213">
        <f t="shared" si="6"/>
        <v>88</v>
      </c>
    </row>
    <row r="348" spans="1:5" s="180" customFormat="1" ht="21" customHeight="1">
      <c r="A348" s="212" t="s">
        <v>348</v>
      </c>
      <c r="B348" s="197">
        <f>SUM(B349,B354,B363,B369,B375,B379,B383,B387,B393,B400)</f>
        <v>65801</v>
      </c>
      <c r="C348" s="197">
        <f>SUM(C349,C354,C363,C369,C375,C379,C383,C387,C393,C400)</f>
        <v>16296</v>
      </c>
      <c r="D348" s="197">
        <f>SUM(D349,D354,D363,D369,D375,D379,D383,D387,D393,D400)</f>
        <v>0</v>
      </c>
      <c r="E348" s="213">
        <f t="shared" si="6"/>
        <v>82097</v>
      </c>
    </row>
    <row r="349" spans="1:5" s="180" customFormat="1" ht="21" customHeight="1">
      <c r="A349" s="212" t="s">
        <v>349</v>
      </c>
      <c r="B349" s="197">
        <f>SUM(B350:B353)</f>
        <v>19110</v>
      </c>
      <c r="C349" s="197">
        <f>SUM(C350:C353)</f>
        <v>60</v>
      </c>
      <c r="D349" s="197">
        <f>SUM(D350:D353)</f>
        <v>0</v>
      </c>
      <c r="E349" s="213">
        <f t="shared" si="6"/>
        <v>19170</v>
      </c>
    </row>
    <row r="350" spans="1:5" s="180" customFormat="1" ht="21" customHeight="1">
      <c r="A350" s="212" t="s">
        <v>148</v>
      </c>
      <c r="B350" s="197">
        <v>694</v>
      </c>
      <c r="C350" s="197">
        <v>36</v>
      </c>
      <c r="D350" s="215">
        <v>0</v>
      </c>
      <c r="E350" s="213">
        <f t="shared" si="6"/>
        <v>730</v>
      </c>
    </row>
    <row r="351" spans="1:5" s="180" customFormat="1" ht="24" customHeight="1" hidden="1">
      <c r="A351" s="212" t="s">
        <v>149</v>
      </c>
      <c r="B351" s="197"/>
      <c r="C351" s="197"/>
      <c r="D351" s="197"/>
      <c r="E351" s="213">
        <f t="shared" si="6"/>
        <v>0</v>
      </c>
    </row>
    <row r="352" spans="1:5" s="180" customFormat="1" ht="24" customHeight="1" hidden="1">
      <c r="A352" s="212" t="s">
        <v>150</v>
      </c>
      <c r="B352" s="197"/>
      <c r="C352" s="197"/>
      <c r="D352" s="197"/>
      <c r="E352" s="213">
        <f t="shared" si="6"/>
        <v>0</v>
      </c>
    </row>
    <row r="353" spans="1:5" s="180" customFormat="1" ht="21" customHeight="1">
      <c r="A353" s="212" t="s">
        <v>350</v>
      </c>
      <c r="B353" s="197">
        <v>18416</v>
      </c>
      <c r="C353" s="197">
        <v>24</v>
      </c>
      <c r="D353" s="197">
        <v>0</v>
      </c>
      <c r="E353" s="213">
        <f t="shared" si="6"/>
        <v>18440</v>
      </c>
    </row>
    <row r="354" spans="1:5" s="180" customFormat="1" ht="21" customHeight="1">
      <c r="A354" s="212" t="s">
        <v>351</v>
      </c>
      <c r="B354" s="197">
        <f>SUM(B355:B362)</f>
        <v>45216</v>
      </c>
      <c r="C354" s="197">
        <f>SUM(C355:C362)</f>
        <v>16132</v>
      </c>
      <c r="D354" s="197">
        <f>SUM(D355:D362)</f>
        <v>0</v>
      </c>
      <c r="E354" s="213">
        <f t="shared" si="6"/>
        <v>61348</v>
      </c>
    </row>
    <row r="355" spans="1:5" s="180" customFormat="1" ht="21" customHeight="1">
      <c r="A355" s="212" t="s">
        <v>352</v>
      </c>
      <c r="B355" s="197">
        <v>1818</v>
      </c>
      <c r="C355" s="197">
        <v>185</v>
      </c>
      <c r="D355" s="215">
        <v>0</v>
      </c>
      <c r="E355" s="213">
        <f t="shared" si="6"/>
        <v>2003</v>
      </c>
    </row>
    <row r="356" spans="1:5" s="180" customFormat="1" ht="21" customHeight="1">
      <c r="A356" s="212" t="s">
        <v>353</v>
      </c>
      <c r="B356" s="197">
        <v>19628</v>
      </c>
      <c r="C356" s="197">
        <v>3989</v>
      </c>
      <c r="D356" s="215">
        <v>0</v>
      </c>
      <c r="E356" s="213">
        <f t="shared" si="6"/>
        <v>23617</v>
      </c>
    </row>
    <row r="357" spans="1:5" s="180" customFormat="1" ht="21" customHeight="1">
      <c r="A357" s="212" t="s">
        <v>354</v>
      </c>
      <c r="B357" s="197">
        <v>22010</v>
      </c>
      <c r="C357" s="197">
        <f>5000+1958</f>
        <v>6958</v>
      </c>
      <c r="D357" s="215">
        <v>0</v>
      </c>
      <c r="E357" s="213">
        <f t="shared" si="6"/>
        <v>28968</v>
      </c>
    </row>
    <row r="358" spans="1:5" s="180" customFormat="1" ht="21" customHeight="1" hidden="1">
      <c r="A358" s="212" t="s">
        <v>355</v>
      </c>
      <c r="B358" s="216"/>
      <c r="C358" s="216"/>
      <c r="D358" s="216"/>
      <c r="E358" s="213">
        <f t="shared" si="6"/>
        <v>0</v>
      </c>
    </row>
    <row r="359" spans="1:5" s="180" customFormat="1" ht="21" customHeight="1" hidden="1">
      <c r="A359" s="212" t="s">
        <v>356</v>
      </c>
      <c r="B359" s="197"/>
      <c r="C359" s="197"/>
      <c r="D359" s="197"/>
      <c r="E359" s="213">
        <f t="shared" si="6"/>
        <v>0</v>
      </c>
    </row>
    <row r="360" spans="1:5" s="180" customFormat="1" ht="24" customHeight="1" hidden="1">
      <c r="A360" s="212" t="s">
        <v>357</v>
      </c>
      <c r="B360" s="197"/>
      <c r="C360" s="197"/>
      <c r="D360" s="197"/>
      <c r="E360" s="213">
        <f t="shared" si="6"/>
        <v>0</v>
      </c>
    </row>
    <row r="361" spans="1:5" s="180" customFormat="1" ht="24" customHeight="1" hidden="1">
      <c r="A361" s="212" t="s">
        <v>358</v>
      </c>
      <c r="B361" s="197"/>
      <c r="C361" s="197"/>
      <c r="D361" s="197"/>
      <c r="E361" s="213">
        <f t="shared" si="6"/>
        <v>0</v>
      </c>
    </row>
    <row r="362" spans="1:5" s="180" customFormat="1" ht="21" customHeight="1">
      <c r="A362" s="212" t="s">
        <v>359</v>
      </c>
      <c r="B362" s="197">
        <v>1760</v>
      </c>
      <c r="C362" s="197">
        <v>5000</v>
      </c>
      <c r="D362" s="197">
        <v>0</v>
      </c>
      <c r="E362" s="213">
        <f t="shared" si="6"/>
        <v>6760</v>
      </c>
    </row>
    <row r="363" spans="1:5" s="180" customFormat="1" ht="21" customHeight="1">
      <c r="A363" s="212" t="s">
        <v>360</v>
      </c>
      <c r="B363" s="197">
        <f>SUM(B364:B368)</f>
        <v>0</v>
      </c>
      <c r="C363" s="197">
        <f>SUM(C364:C368)</f>
        <v>0</v>
      </c>
      <c r="D363" s="197">
        <f>SUM(D364:D368)</f>
        <v>0</v>
      </c>
      <c r="E363" s="213">
        <f t="shared" si="6"/>
        <v>0</v>
      </c>
    </row>
    <row r="364" spans="1:5" s="180" customFormat="1" ht="24" customHeight="1" hidden="1">
      <c r="A364" s="212" t="s">
        <v>361</v>
      </c>
      <c r="B364" s="197"/>
      <c r="C364" s="197"/>
      <c r="D364" s="197"/>
      <c r="E364" s="213">
        <f t="shared" si="6"/>
        <v>0</v>
      </c>
    </row>
    <row r="365" spans="1:5" s="180" customFormat="1" ht="21" customHeight="1" hidden="1">
      <c r="A365" s="212" t="s">
        <v>362</v>
      </c>
      <c r="B365" s="197"/>
      <c r="C365" s="197"/>
      <c r="D365" s="197"/>
      <c r="E365" s="213">
        <f t="shared" si="6"/>
        <v>0</v>
      </c>
    </row>
    <row r="366" spans="1:5" s="180" customFormat="1" ht="24" customHeight="1" hidden="1">
      <c r="A366" s="212" t="s">
        <v>363</v>
      </c>
      <c r="B366" s="197"/>
      <c r="C366" s="197"/>
      <c r="D366" s="197"/>
      <c r="E366" s="213">
        <f t="shared" si="6"/>
        <v>0</v>
      </c>
    </row>
    <row r="367" spans="1:5" s="180" customFormat="1" ht="24" customHeight="1" hidden="1">
      <c r="A367" s="212" t="s">
        <v>364</v>
      </c>
      <c r="B367" s="197"/>
      <c r="C367" s="197"/>
      <c r="D367" s="197"/>
      <c r="E367" s="213">
        <f t="shared" si="6"/>
        <v>0</v>
      </c>
    </row>
    <row r="368" spans="1:5" s="180" customFormat="1" ht="24" customHeight="1" hidden="1">
      <c r="A368" s="212" t="s">
        <v>365</v>
      </c>
      <c r="B368" s="197"/>
      <c r="C368" s="197"/>
      <c r="D368" s="197"/>
      <c r="E368" s="213">
        <f t="shared" si="6"/>
        <v>0</v>
      </c>
    </row>
    <row r="369" spans="1:5" s="180" customFormat="1" ht="21" customHeight="1">
      <c r="A369" s="212" t="s">
        <v>366</v>
      </c>
      <c r="B369" s="197">
        <f>SUM(B370:B374)</f>
        <v>0</v>
      </c>
      <c r="C369" s="197">
        <f>SUM(C370:C374)</f>
        <v>0</v>
      </c>
      <c r="D369" s="197">
        <f>SUM(D370:D374)</f>
        <v>0</v>
      </c>
      <c r="E369" s="213">
        <f t="shared" si="6"/>
        <v>0</v>
      </c>
    </row>
    <row r="370" spans="1:5" s="180" customFormat="1" ht="24" customHeight="1" hidden="1">
      <c r="A370" s="212" t="s">
        <v>367</v>
      </c>
      <c r="B370" s="197"/>
      <c r="C370" s="197"/>
      <c r="D370" s="197"/>
      <c r="E370" s="213">
        <f t="shared" si="6"/>
        <v>0</v>
      </c>
    </row>
    <row r="371" spans="1:5" s="180" customFormat="1" ht="24" customHeight="1" hidden="1">
      <c r="A371" s="212" t="s">
        <v>368</v>
      </c>
      <c r="B371" s="197"/>
      <c r="C371" s="197"/>
      <c r="D371" s="197"/>
      <c r="E371" s="213">
        <f t="shared" si="6"/>
        <v>0</v>
      </c>
    </row>
    <row r="372" spans="1:5" s="180" customFormat="1" ht="24" customHeight="1" hidden="1">
      <c r="A372" s="212" t="s">
        <v>369</v>
      </c>
      <c r="B372" s="197"/>
      <c r="C372" s="197"/>
      <c r="D372" s="197"/>
      <c r="E372" s="213">
        <f t="shared" si="6"/>
        <v>0</v>
      </c>
    </row>
    <row r="373" spans="1:5" s="180" customFormat="1" ht="24" customHeight="1" hidden="1">
      <c r="A373" s="212" t="s">
        <v>370</v>
      </c>
      <c r="B373" s="197"/>
      <c r="C373" s="197"/>
      <c r="D373" s="197"/>
      <c r="E373" s="213">
        <f t="shared" si="6"/>
        <v>0</v>
      </c>
    </row>
    <row r="374" spans="1:5" s="180" customFormat="1" ht="24" customHeight="1" hidden="1">
      <c r="A374" s="212" t="s">
        <v>371</v>
      </c>
      <c r="B374" s="197"/>
      <c r="C374" s="197"/>
      <c r="D374" s="197"/>
      <c r="E374" s="213">
        <f aca="true" t="shared" si="7" ref="E374:E437">B374+C374+D374</f>
        <v>0</v>
      </c>
    </row>
    <row r="375" spans="1:5" s="180" customFormat="1" ht="21" customHeight="1">
      <c r="A375" s="212" t="s">
        <v>372</v>
      </c>
      <c r="B375" s="197">
        <f>SUM(B376:B378)</f>
        <v>0</v>
      </c>
      <c r="C375" s="197">
        <f>SUM(C376:C378)</f>
        <v>0</v>
      </c>
      <c r="D375" s="197">
        <f>SUM(D376:D378)</f>
        <v>0</v>
      </c>
      <c r="E375" s="213">
        <f t="shared" si="7"/>
        <v>0</v>
      </c>
    </row>
    <row r="376" spans="1:5" s="180" customFormat="1" ht="24" customHeight="1" hidden="1">
      <c r="A376" s="212" t="s">
        <v>373</v>
      </c>
      <c r="B376" s="197"/>
      <c r="C376" s="197"/>
      <c r="D376" s="197"/>
      <c r="E376" s="213">
        <f t="shared" si="7"/>
        <v>0</v>
      </c>
    </row>
    <row r="377" spans="1:5" s="180" customFormat="1" ht="24" customHeight="1" hidden="1">
      <c r="A377" s="212" t="s">
        <v>374</v>
      </c>
      <c r="B377" s="197"/>
      <c r="C377" s="197"/>
      <c r="D377" s="197"/>
      <c r="E377" s="213">
        <f t="shared" si="7"/>
        <v>0</v>
      </c>
    </row>
    <row r="378" spans="1:5" s="180" customFormat="1" ht="24" customHeight="1" hidden="1">
      <c r="A378" s="212" t="s">
        <v>375</v>
      </c>
      <c r="B378" s="197"/>
      <c r="C378" s="197"/>
      <c r="D378" s="197"/>
      <c r="E378" s="213">
        <f t="shared" si="7"/>
        <v>0</v>
      </c>
    </row>
    <row r="379" spans="1:5" s="180" customFormat="1" ht="21" customHeight="1">
      <c r="A379" s="212" t="s">
        <v>376</v>
      </c>
      <c r="B379" s="197">
        <f>SUM(B380:B382)</f>
        <v>0</v>
      </c>
      <c r="C379" s="197">
        <f>SUM(C380:C382)</f>
        <v>0</v>
      </c>
      <c r="D379" s="197">
        <f>SUM(D380:D382)</f>
        <v>0</v>
      </c>
      <c r="E379" s="213">
        <f t="shared" si="7"/>
        <v>0</v>
      </c>
    </row>
    <row r="380" spans="1:5" s="180" customFormat="1" ht="24" customHeight="1" hidden="1">
      <c r="A380" s="212" t="s">
        <v>377</v>
      </c>
      <c r="B380" s="197"/>
      <c r="C380" s="197"/>
      <c r="D380" s="197"/>
      <c r="E380" s="213">
        <f t="shared" si="7"/>
        <v>0</v>
      </c>
    </row>
    <row r="381" spans="1:5" s="180" customFormat="1" ht="24" customHeight="1" hidden="1">
      <c r="A381" s="212" t="s">
        <v>378</v>
      </c>
      <c r="B381" s="197"/>
      <c r="C381" s="197"/>
      <c r="D381" s="197"/>
      <c r="E381" s="213">
        <f t="shared" si="7"/>
        <v>0</v>
      </c>
    </row>
    <row r="382" spans="1:5" s="180" customFormat="1" ht="24" customHeight="1" hidden="1">
      <c r="A382" s="212" t="s">
        <v>379</v>
      </c>
      <c r="B382" s="197"/>
      <c r="C382" s="197"/>
      <c r="D382" s="197"/>
      <c r="E382" s="213">
        <f t="shared" si="7"/>
        <v>0</v>
      </c>
    </row>
    <row r="383" spans="1:5" s="180" customFormat="1" ht="21" customHeight="1">
      <c r="A383" s="212" t="s">
        <v>380</v>
      </c>
      <c r="B383" s="197">
        <f>SUM(B384:B386)</f>
        <v>392</v>
      </c>
      <c r="C383" s="197">
        <f>SUM(C384:C386)</f>
        <v>28</v>
      </c>
      <c r="D383" s="197">
        <f>SUM(D384:D386)</f>
        <v>0</v>
      </c>
      <c r="E383" s="213">
        <f t="shared" si="7"/>
        <v>420</v>
      </c>
    </row>
    <row r="384" spans="1:5" s="180" customFormat="1" ht="21" customHeight="1">
      <c r="A384" s="212" t="s">
        <v>381</v>
      </c>
      <c r="B384" s="197">
        <v>392</v>
      </c>
      <c r="C384" s="197">
        <v>28</v>
      </c>
      <c r="D384" s="215">
        <v>0</v>
      </c>
      <c r="E384" s="213">
        <f t="shared" si="7"/>
        <v>420</v>
      </c>
    </row>
    <row r="385" spans="1:5" s="180" customFormat="1" ht="24" customHeight="1" hidden="1">
      <c r="A385" s="212" t="s">
        <v>382</v>
      </c>
      <c r="B385" s="197"/>
      <c r="C385" s="197"/>
      <c r="D385" s="197"/>
      <c r="E385" s="213">
        <f t="shared" si="7"/>
        <v>0</v>
      </c>
    </row>
    <row r="386" spans="1:5" s="180" customFormat="1" ht="24" customHeight="1" hidden="1">
      <c r="A386" s="212" t="s">
        <v>383</v>
      </c>
      <c r="B386" s="197"/>
      <c r="C386" s="197"/>
      <c r="D386" s="197"/>
      <c r="E386" s="213">
        <f t="shared" si="7"/>
        <v>0</v>
      </c>
    </row>
    <row r="387" spans="1:5" s="180" customFormat="1" ht="21" customHeight="1">
      <c r="A387" s="212" t="s">
        <v>384</v>
      </c>
      <c r="B387" s="197">
        <f>SUM(B388:B392)</f>
        <v>621</v>
      </c>
      <c r="C387" s="197">
        <f>SUM(C388:C392)</f>
        <v>76</v>
      </c>
      <c r="D387" s="197">
        <f>SUM(D388:D392)</f>
        <v>0</v>
      </c>
      <c r="E387" s="213">
        <f t="shared" si="7"/>
        <v>697</v>
      </c>
    </row>
    <row r="388" spans="1:5" s="180" customFormat="1" ht="21" customHeight="1">
      <c r="A388" s="212" t="s">
        <v>385</v>
      </c>
      <c r="B388" s="197">
        <v>482</v>
      </c>
      <c r="C388" s="197">
        <v>62</v>
      </c>
      <c r="D388" s="215">
        <v>0</v>
      </c>
      <c r="E388" s="213">
        <f t="shared" si="7"/>
        <v>544</v>
      </c>
    </row>
    <row r="389" spans="1:5" s="180" customFormat="1" ht="21" customHeight="1">
      <c r="A389" s="212" t="s">
        <v>386</v>
      </c>
      <c r="B389" s="197">
        <v>132</v>
      </c>
      <c r="C389" s="197">
        <v>14</v>
      </c>
      <c r="D389" s="215">
        <v>0</v>
      </c>
      <c r="E389" s="213">
        <f t="shared" si="7"/>
        <v>146</v>
      </c>
    </row>
    <row r="390" spans="1:5" s="180" customFormat="1" ht="24" customHeight="1" hidden="1">
      <c r="A390" s="212" t="s">
        <v>387</v>
      </c>
      <c r="B390" s="197"/>
      <c r="C390" s="197"/>
      <c r="D390" s="197"/>
      <c r="E390" s="213">
        <f t="shared" si="7"/>
        <v>0</v>
      </c>
    </row>
    <row r="391" spans="1:5" s="180" customFormat="1" ht="24" customHeight="1" hidden="1">
      <c r="A391" s="212" t="s">
        <v>388</v>
      </c>
      <c r="B391" s="197"/>
      <c r="C391" s="197"/>
      <c r="D391" s="197"/>
      <c r="E391" s="213">
        <f t="shared" si="7"/>
        <v>0</v>
      </c>
    </row>
    <row r="392" spans="1:5" s="180" customFormat="1" ht="24" customHeight="1">
      <c r="A392" s="212" t="s">
        <v>389</v>
      </c>
      <c r="B392" s="197">
        <v>7</v>
      </c>
      <c r="C392" s="197">
        <v>0</v>
      </c>
      <c r="D392" s="197">
        <v>0</v>
      </c>
      <c r="E392" s="213">
        <f t="shared" si="7"/>
        <v>7</v>
      </c>
    </row>
    <row r="393" spans="1:5" s="180" customFormat="1" ht="21" customHeight="1">
      <c r="A393" s="212" t="s">
        <v>390</v>
      </c>
      <c r="B393" s="197">
        <f>SUM(B394:B399)</f>
        <v>443</v>
      </c>
      <c r="C393" s="197">
        <f>SUM(C394:C399)</f>
        <v>0</v>
      </c>
      <c r="D393" s="197">
        <f>SUM(D394:D399)</f>
        <v>0</v>
      </c>
      <c r="E393" s="213">
        <f t="shared" si="7"/>
        <v>443</v>
      </c>
    </row>
    <row r="394" spans="1:5" s="180" customFormat="1" ht="24" customHeight="1" hidden="1">
      <c r="A394" s="212" t="s">
        <v>391</v>
      </c>
      <c r="B394" s="197"/>
      <c r="C394" s="197"/>
      <c r="D394" s="197"/>
      <c r="E394" s="213">
        <f t="shared" si="7"/>
        <v>0</v>
      </c>
    </row>
    <row r="395" spans="1:5" s="180" customFormat="1" ht="24" customHeight="1" hidden="1">
      <c r="A395" s="212" t="s">
        <v>392</v>
      </c>
      <c r="B395" s="197"/>
      <c r="C395" s="197"/>
      <c r="D395" s="197"/>
      <c r="E395" s="213">
        <f t="shared" si="7"/>
        <v>0</v>
      </c>
    </row>
    <row r="396" spans="1:5" s="180" customFormat="1" ht="24" customHeight="1" hidden="1">
      <c r="A396" s="212" t="s">
        <v>393</v>
      </c>
      <c r="B396" s="197"/>
      <c r="C396" s="197"/>
      <c r="D396" s="197"/>
      <c r="E396" s="213">
        <f t="shared" si="7"/>
        <v>0</v>
      </c>
    </row>
    <row r="397" spans="1:5" s="180" customFormat="1" ht="24" customHeight="1" hidden="1">
      <c r="A397" s="212" t="s">
        <v>394</v>
      </c>
      <c r="B397" s="197"/>
      <c r="C397" s="197"/>
      <c r="D397" s="197"/>
      <c r="E397" s="213">
        <f t="shared" si="7"/>
        <v>0</v>
      </c>
    </row>
    <row r="398" spans="1:5" s="180" customFormat="1" ht="24" customHeight="1" hidden="1">
      <c r="A398" s="212" t="s">
        <v>395</v>
      </c>
      <c r="B398" s="197"/>
      <c r="C398" s="197"/>
      <c r="D398" s="197"/>
      <c r="E398" s="213">
        <f t="shared" si="7"/>
        <v>0</v>
      </c>
    </row>
    <row r="399" spans="1:5" s="180" customFormat="1" ht="21" customHeight="1">
      <c r="A399" s="212" t="s">
        <v>396</v>
      </c>
      <c r="B399" s="197">
        <v>443</v>
      </c>
      <c r="C399" s="197">
        <v>0</v>
      </c>
      <c r="D399" s="197">
        <v>0</v>
      </c>
      <c r="E399" s="213">
        <f t="shared" si="7"/>
        <v>443</v>
      </c>
    </row>
    <row r="400" spans="1:5" s="180" customFormat="1" ht="21" customHeight="1">
      <c r="A400" s="212" t="s">
        <v>397</v>
      </c>
      <c r="B400" s="197">
        <v>19</v>
      </c>
      <c r="C400" s="215">
        <v>0</v>
      </c>
      <c r="D400" s="197">
        <v>0</v>
      </c>
      <c r="E400" s="213">
        <f t="shared" si="7"/>
        <v>19</v>
      </c>
    </row>
    <row r="401" spans="1:5" s="180" customFormat="1" ht="21" customHeight="1">
      <c r="A401" s="212" t="s">
        <v>398</v>
      </c>
      <c r="B401" s="197">
        <f>SUM(B402,B407,B416,B422,B428,B433,B438,B445,B449,B452)</f>
        <v>730</v>
      </c>
      <c r="C401" s="197">
        <f>SUM(C402,C407,C416,C422,C428,C433,C438,C445,C449,C452)</f>
        <v>45</v>
      </c>
      <c r="D401" s="197">
        <f>SUM(D402,D407,D416,D422,D428,D433,D438,D445,D449,D452)</f>
        <v>0</v>
      </c>
      <c r="E401" s="213">
        <f t="shared" si="7"/>
        <v>775</v>
      </c>
    </row>
    <row r="402" spans="1:5" s="180" customFormat="1" ht="21" customHeight="1">
      <c r="A402" s="212" t="s">
        <v>399</v>
      </c>
      <c r="B402" s="197">
        <f>SUM(B403:B406)</f>
        <v>486</v>
      </c>
      <c r="C402" s="197">
        <f>SUM(C403:C406)</f>
        <v>45</v>
      </c>
      <c r="D402" s="197">
        <f>SUM(D403:D406)</f>
        <v>0</v>
      </c>
      <c r="E402" s="213">
        <f t="shared" si="7"/>
        <v>531</v>
      </c>
    </row>
    <row r="403" spans="1:5" s="180" customFormat="1" ht="21" customHeight="1">
      <c r="A403" s="212" t="s">
        <v>148</v>
      </c>
      <c r="B403" s="197">
        <v>401</v>
      </c>
      <c r="C403" s="197">
        <v>45</v>
      </c>
      <c r="D403" s="215">
        <v>0</v>
      </c>
      <c r="E403" s="213">
        <f t="shared" si="7"/>
        <v>446</v>
      </c>
    </row>
    <row r="404" spans="1:5" s="180" customFormat="1" ht="24" customHeight="1" hidden="1">
      <c r="A404" s="212" t="s">
        <v>149</v>
      </c>
      <c r="B404" s="197"/>
      <c r="C404" s="197"/>
      <c r="D404" s="197"/>
      <c r="E404" s="213">
        <f t="shared" si="7"/>
        <v>0</v>
      </c>
    </row>
    <row r="405" spans="1:5" s="180" customFormat="1" ht="24" customHeight="1" hidden="1">
      <c r="A405" s="212" t="s">
        <v>150</v>
      </c>
      <c r="B405" s="197"/>
      <c r="C405" s="197"/>
      <c r="D405" s="197"/>
      <c r="E405" s="213">
        <f t="shared" si="7"/>
        <v>0</v>
      </c>
    </row>
    <row r="406" spans="1:5" s="180" customFormat="1" ht="24" customHeight="1">
      <c r="A406" s="212" t="s">
        <v>400</v>
      </c>
      <c r="B406" s="197">
        <v>85</v>
      </c>
      <c r="C406" s="197">
        <v>0</v>
      </c>
      <c r="D406" s="197">
        <v>0</v>
      </c>
      <c r="E406" s="213">
        <f t="shared" si="7"/>
        <v>85</v>
      </c>
    </row>
    <row r="407" spans="1:5" s="180" customFormat="1" ht="21" customHeight="1">
      <c r="A407" s="212" t="s">
        <v>401</v>
      </c>
      <c r="B407" s="197">
        <f>SUM(B408:B415)</f>
        <v>0</v>
      </c>
      <c r="C407" s="197">
        <f>SUM(C408:C415)</f>
        <v>0</v>
      </c>
      <c r="D407" s="197">
        <f>SUM(D408:D415)</f>
        <v>0</v>
      </c>
      <c r="E407" s="213">
        <f t="shared" si="7"/>
        <v>0</v>
      </c>
    </row>
    <row r="408" spans="1:5" s="180" customFormat="1" ht="24" customHeight="1" hidden="1">
      <c r="A408" s="212" t="s">
        <v>402</v>
      </c>
      <c r="B408" s="197"/>
      <c r="C408" s="197"/>
      <c r="D408" s="197"/>
      <c r="E408" s="213">
        <f t="shared" si="7"/>
        <v>0</v>
      </c>
    </row>
    <row r="409" spans="1:5" s="180" customFormat="1" ht="24" customHeight="1" hidden="1">
      <c r="A409" s="212" t="s">
        <v>403</v>
      </c>
      <c r="B409" s="197"/>
      <c r="C409" s="197"/>
      <c r="D409" s="197"/>
      <c r="E409" s="213">
        <f t="shared" si="7"/>
        <v>0</v>
      </c>
    </row>
    <row r="410" spans="1:5" s="180" customFormat="1" ht="24" customHeight="1" hidden="1">
      <c r="A410" s="212" t="s">
        <v>404</v>
      </c>
      <c r="B410" s="197"/>
      <c r="C410" s="197"/>
      <c r="D410" s="197"/>
      <c r="E410" s="213">
        <f t="shared" si="7"/>
        <v>0</v>
      </c>
    </row>
    <row r="411" spans="1:5" s="180" customFormat="1" ht="24" customHeight="1" hidden="1">
      <c r="A411" s="212" t="s">
        <v>405</v>
      </c>
      <c r="B411" s="197"/>
      <c r="C411" s="197"/>
      <c r="D411" s="197"/>
      <c r="E411" s="213">
        <f t="shared" si="7"/>
        <v>0</v>
      </c>
    </row>
    <row r="412" spans="1:5" s="180" customFormat="1" ht="24" customHeight="1" hidden="1">
      <c r="A412" s="212" t="s">
        <v>406</v>
      </c>
      <c r="B412" s="197"/>
      <c r="C412" s="197"/>
      <c r="D412" s="197"/>
      <c r="E412" s="213">
        <f t="shared" si="7"/>
        <v>0</v>
      </c>
    </row>
    <row r="413" spans="1:5" s="180" customFormat="1" ht="24" customHeight="1" hidden="1">
      <c r="A413" s="212" t="s">
        <v>407</v>
      </c>
      <c r="B413" s="197"/>
      <c r="C413" s="197"/>
      <c r="D413" s="197"/>
      <c r="E413" s="213">
        <f t="shared" si="7"/>
        <v>0</v>
      </c>
    </row>
    <row r="414" spans="1:5" s="180" customFormat="1" ht="24" customHeight="1" hidden="1">
      <c r="A414" s="212" t="s">
        <v>408</v>
      </c>
      <c r="B414" s="197"/>
      <c r="C414" s="197"/>
      <c r="D414" s="197"/>
      <c r="E414" s="213">
        <f t="shared" si="7"/>
        <v>0</v>
      </c>
    </row>
    <row r="415" spans="1:5" s="180" customFormat="1" ht="24" customHeight="1" hidden="1">
      <c r="A415" s="212" t="s">
        <v>409</v>
      </c>
      <c r="B415" s="197"/>
      <c r="C415" s="197"/>
      <c r="D415" s="197"/>
      <c r="E415" s="213">
        <f t="shared" si="7"/>
        <v>0</v>
      </c>
    </row>
    <row r="416" spans="1:5" s="180" customFormat="1" ht="21" customHeight="1">
      <c r="A416" s="212" t="s">
        <v>410</v>
      </c>
      <c r="B416" s="197">
        <f>SUM(B417:B421)</f>
        <v>0</v>
      </c>
      <c r="C416" s="197">
        <f>SUM(C417:C421)</f>
        <v>0</v>
      </c>
      <c r="D416" s="197">
        <f>SUM(D417:D421)</f>
        <v>0</v>
      </c>
      <c r="E416" s="213">
        <f t="shared" si="7"/>
        <v>0</v>
      </c>
    </row>
    <row r="417" spans="1:5" s="180" customFormat="1" ht="24" customHeight="1" hidden="1">
      <c r="A417" s="212" t="s">
        <v>402</v>
      </c>
      <c r="B417" s="197"/>
      <c r="C417" s="197"/>
      <c r="D417" s="197"/>
      <c r="E417" s="213">
        <f t="shared" si="7"/>
        <v>0</v>
      </c>
    </row>
    <row r="418" spans="1:5" s="180" customFormat="1" ht="24" customHeight="1" hidden="1">
      <c r="A418" s="212" t="s">
        <v>411</v>
      </c>
      <c r="B418" s="197"/>
      <c r="C418" s="197"/>
      <c r="D418" s="197"/>
      <c r="E418" s="213">
        <f t="shared" si="7"/>
        <v>0</v>
      </c>
    </row>
    <row r="419" spans="1:5" s="180" customFormat="1" ht="24" customHeight="1" hidden="1">
      <c r="A419" s="212" t="s">
        <v>412</v>
      </c>
      <c r="B419" s="197"/>
      <c r="C419" s="197"/>
      <c r="D419" s="197"/>
      <c r="E419" s="213">
        <f t="shared" si="7"/>
        <v>0</v>
      </c>
    </row>
    <row r="420" spans="1:5" s="180" customFormat="1" ht="24" customHeight="1" hidden="1">
      <c r="A420" s="212" t="s">
        <v>413</v>
      </c>
      <c r="B420" s="197"/>
      <c r="C420" s="197"/>
      <c r="D420" s="197"/>
      <c r="E420" s="213">
        <f t="shared" si="7"/>
        <v>0</v>
      </c>
    </row>
    <row r="421" spans="1:5" s="180" customFormat="1" ht="24" customHeight="1" hidden="1">
      <c r="A421" s="212" t="s">
        <v>414</v>
      </c>
      <c r="B421" s="197"/>
      <c r="C421" s="197"/>
      <c r="D421" s="197"/>
      <c r="E421" s="213">
        <f t="shared" si="7"/>
        <v>0</v>
      </c>
    </row>
    <row r="422" spans="1:5" s="180" customFormat="1" ht="21" customHeight="1">
      <c r="A422" s="212" t="s">
        <v>415</v>
      </c>
      <c r="B422" s="197">
        <f>SUM(B423:B427)</f>
        <v>114</v>
      </c>
      <c r="C422" s="197">
        <f>SUM(C423:C427)</f>
        <v>0</v>
      </c>
      <c r="D422" s="197">
        <f>SUM(D423:D427)</f>
        <v>0</v>
      </c>
      <c r="E422" s="213">
        <f t="shared" si="7"/>
        <v>114</v>
      </c>
    </row>
    <row r="423" spans="1:5" s="180" customFormat="1" ht="24" customHeight="1" hidden="1">
      <c r="A423" s="212" t="s">
        <v>402</v>
      </c>
      <c r="B423" s="197"/>
      <c r="C423" s="197"/>
      <c r="D423" s="197"/>
      <c r="E423" s="213">
        <f t="shared" si="7"/>
        <v>0</v>
      </c>
    </row>
    <row r="424" spans="1:5" s="180" customFormat="1" ht="24" customHeight="1" hidden="1">
      <c r="A424" s="212" t="s">
        <v>416</v>
      </c>
      <c r="B424" s="197"/>
      <c r="C424" s="197"/>
      <c r="D424" s="197"/>
      <c r="E424" s="213">
        <f t="shared" si="7"/>
        <v>0</v>
      </c>
    </row>
    <row r="425" spans="1:5" s="180" customFormat="1" ht="24" customHeight="1" hidden="1">
      <c r="A425" s="212" t="s">
        <v>417</v>
      </c>
      <c r="B425" s="197"/>
      <c r="C425" s="197"/>
      <c r="D425" s="197"/>
      <c r="E425" s="213">
        <f t="shared" si="7"/>
        <v>0</v>
      </c>
    </row>
    <row r="426" spans="1:5" s="180" customFormat="1" ht="24" customHeight="1" hidden="1">
      <c r="A426" s="212" t="s">
        <v>418</v>
      </c>
      <c r="B426" s="197"/>
      <c r="C426" s="197"/>
      <c r="D426" s="197"/>
      <c r="E426" s="213">
        <f t="shared" si="7"/>
        <v>0</v>
      </c>
    </row>
    <row r="427" spans="1:5" s="180" customFormat="1" ht="24" customHeight="1">
      <c r="A427" s="212" t="s">
        <v>419</v>
      </c>
      <c r="B427" s="197">
        <v>114</v>
      </c>
      <c r="C427" s="197">
        <v>0</v>
      </c>
      <c r="D427" s="197">
        <v>0</v>
      </c>
      <c r="E427" s="213">
        <f t="shared" si="7"/>
        <v>114</v>
      </c>
    </row>
    <row r="428" spans="1:5" s="180" customFormat="1" ht="21" customHeight="1">
      <c r="A428" s="212" t="s">
        <v>420</v>
      </c>
      <c r="B428" s="197">
        <f>SUM(B429:B432)</f>
        <v>10</v>
      </c>
      <c r="C428" s="197">
        <f>SUM(C429:C432)</f>
        <v>0</v>
      </c>
      <c r="D428" s="197">
        <f>SUM(D429:D432)</f>
        <v>0</v>
      </c>
      <c r="E428" s="213">
        <f t="shared" si="7"/>
        <v>10</v>
      </c>
    </row>
    <row r="429" spans="1:5" s="180" customFormat="1" ht="24" customHeight="1" hidden="1">
      <c r="A429" s="212" t="s">
        <v>402</v>
      </c>
      <c r="B429" s="197"/>
      <c r="C429" s="197"/>
      <c r="D429" s="197"/>
      <c r="E429" s="213">
        <f t="shared" si="7"/>
        <v>0</v>
      </c>
    </row>
    <row r="430" spans="1:5" s="180" customFormat="1" ht="24" customHeight="1" hidden="1">
      <c r="A430" s="212" t="s">
        <v>421</v>
      </c>
      <c r="B430" s="197"/>
      <c r="C430" s="197"/>
      <c r="D430" s="197"/>
      <c r="E430" s="213">
        <f t="shared" si="7"/>
        <v>0</v>
      </c>
    </row>
    <row r="431" spans="1:5" s="180" customFormat="1" ht="24" customHeight="1" hidden="1">
      <c r="A431" s="212" t="s">
        <v>422</v>
      </c>
      <c r="B431" s="197"/>
      <c r="C431" s="197"/>
      <c r="D431" s="197"/>
      <c r="E431" s="213">
        <f t="shared" si="7"/>
        <v>0</v>
      </c>
    </row>
    <row r="432" spans="1:5" s="180" customFormat="1" ht="24" customHeight="1">
      <c r="A432" s="212" t="s">
        <v>423</v>
      </c>
      <c r="B432" s="197">
        <v>10</v>
      </c>
      <c r="C432" s="197">
        <v>0</v>
      </c>
      <c r="D432" s="197">
        <v>0</v>
      </c>
      <c r="E432" s="213">
        <f t="shared" si="7"/>
        <v>10</v>
      </c>
    </row>
    <row r="433" spans="1:5" s="180" customFormat="1" ht="21" customHeight="1">
      <c r="A433" s="212" t="s">
        <v>424</v>
      </c>
      <c r="B433" s="197">
        <f>SUM(B434:B437)</f>
        <v>0</v>
      </c>
      <c r="C433" s="197">
        <f>SUM(C434:C437)</f>
        <v>0</v>
      </c>
      <c r="D433" s="197">
        <f>SUM(D434:D437)</f>
        <v>0</v>
      </c>
      <c r="E433" s="213">
        <f t="shared" si="7"/>
        <v>0</v>
      </c>
    </row>
    <row r="434" spans="1:5" s="180" customFormat="1" ht="24" customHeight="1" hidden="1">
      <c r="A434" s="212" t="s">
        <v>425</v>
      </c>
      <c r="B434" s="197"/>
      <c r="C434" s="197"/>
      <c r="D434" s="197"/>
      <c r="E434" s="213">
        <f t="shared" si="7"/>
        <v>0</v>
      </c>
    </row>
    <row r="435" spans="1:5" s="180" customFormat="1" ht="24" customHeight="1" hidden="1">
      <c r="A435" s="212" t="s">
        <v>426</v>
      </c>
      <c r="B435" s="197"/>
      <c r="C435" s="197"/>
      <c r="D435" s="197"/>
      <c r="E435" s="213">
        <f t="shared" si="7"/>
        <v>0</v>
      </c>
    </row>
    <row r="436" spans="1:5" s="180" customFormat="1" ht="24" customHeight="1" hidden="1">
      <c r="A436" s="212" t="s">
        <v>427</v>
      </c>
      <c r="B436" s="197"/>
      <c r="C436" s="197"/>
      <c r="D436" s="197"/>
      <c r="E436" s="213">
        <f t="shared" si="7"/>
        <v>0</v>
      </c>
    </row>
    <row r="437" spans="1:5" s="180" customFormat="1" ht="24" customHeight="1" hidden="1">
      <c r="A437" s="212" t="s">
        <v>428</v>
      </c>
      <c r="B437" s="197"/>
      <c r="C437" s="197"/>
      <c r="D437" s="197"/>
      <c r="E437" s="213">
        <f t="shared" si="7"/>
        <v>0</v>
      </c>
    </row>
    <row r="438" spans="1:5" s="180" customFormat="1" ht="21" customHeight="1">
      <c r="A438" s="212" t="s">
        <v>429</v>
      </c>
      <c r="B438" s="197">
        <f>SUM(B439:B444)</f>
        <v>0</v>
      </c>
      <c r="C438" s="197">
        <f>SUM(C439:C444)</f>
        <v>0</v>
      </c>
      <c r="D438" s="197">
        <f>SUM(D439:D444)</f>
        <v>0</v>
      </c>
      <c r="E438" s="213">
        <f aca="true" t="shared" si="8" ref="E438:E501">B438+C438+D438</f>
        <v>0</v>
      </c>
    </row>
    <row r="439" spans="1:5" s="180" customFormat="1" ht="24" customHeight="1" hidden="1">
      <c r="A439" s="212" t="s">
        <v>402</v>
      </c>
      <c r="B439" s="197"/>
      <c r="C439" s="197"/>
      <c r="D439" s="197"/>
      <c r="E439" s="213">
        <f t="shared" si="8"/>
        <v>0</v>
      </c>
    </row>
    <row r="440" spans="1:5" s="180" customFormat="1" ht="24" customHeight="1" hidden="1">
      <c r="A440" s="212" t="s">
        <v>430</v>
      </c>
      <c r="B440" s="197"/>
      <c r="C440" s="197"/>
      <c r="D440" s="197"/>
      <c r="E440" s="213">
        <f t="shared" si="8"/>
        <v>0</v>
      </c>
    </row>
    <row r="441" spans="1:5" s="180" customFormat="1" ht="24" customHeight="1" hidden="1">
      <c r="A441" s="212" t="s">
        <v>431</v>
      </c>
      <c r="B441" s="197"/>
      <c r="C441" s="197"/>
      <c r="D441" s="197"/>
      <c r="E441" s="213">
        <f t="shared" si="8"/>
        <v>0</v>
      </c>
    </row>
    <row r="442" spans="1:5" s="180" customFormat="1" ht="24" customHeight="1" hidden="1">
      <c r="A442" s="212" t="s">
        <v>432</v>
      </c>
      <c r="B442" s="197"/>
      <c r="C442" s="197"/>
      <c r="D442" s="197"/>
      <c r="E442" s="213">
        <f t="shared" si="8"/>
        <v>0</v>
      </c>
    </row>
    <row r="443" spans="1:5" s="180" customFormat="1" ht="24" customHeight="1" hidden="1">
      <c r="A443" s="212" t="s">
        <v>433</v>
      </c>
      <c r="B443" s="197"/>
      <c r="C443" s="197"/>
      <c r="D443" s="197"/>
      <c r="E443" s="213">
        <f t="shared" si="8"/>
        <v>0</v>
      </c>
    </row>
    <row r="444" spans="1:5" s="180" customFormat="1" ht="24" customHeight="1" hidden="1">
      <c r="A444" s="212" t="s">
        <v>434</v>
      </c>
      <c r="B444" s="197"/>
      <c r="C444" s="197"/>
      <c r="D444" s="197"/>
      <c r="E444" s="213">
        <f t="shared" si="8"/>
        <v>0</v>
      </c>
    </row>
    <row r="445" spans="1:5" s="180" customFormat="1" ht="21" customHeight="1">
      <c r="A445" s="212" t="s">
        <v>435</v>
      </c>
      <c r="B445" s="197">
        <f>SUM(B446:B448)</f>
        <v>0</v>
      </c>
      <c r="C445" s="197">
        <f>SUM(C446:C448)</f>
        <v>0</v>
      </c>
      <c r="D445" s="197">
        <f>SUM(D446:D448)</f>
        <v>0</v>
      </c>
      <c r="E445" s="213">
        <f t="shared" si="8"/>
        <v>0</v>
      </c>
    </row>
    <row r="446" spans="1:5" s="180" customFormat="1" ht="24" customHeight="1" hidden="1">
      <c r="A446" s="212" t="s">
        <v>436</v>
      </c>
      <c r="B446" s="197"/>
      <c r="C446" s="197"/>
      <c r="D446" s="197"/>
      <c r="E446" s="213">
        <f t="shared" si="8"/>
        <v>0</v>
      </c>
    </row>
    <row r="447" spans="1:5" s="180" customFormat="1" ht="24" customHeight="1" hidden="1">
      <c r="A447" s="212" t="s">
        <v>437</v>
      </c>
      <c r="B447" s="197"/>
      <c r="C447" s="197"/>
      <c r="D447" s="197"/>
      <c r="E447" s="213">
        <f t="shared" si="8"/>
        <v>0</v>
      </c>
    </row>
    <row r="448" spans="1:5" s="180" customFormat="1" ht="24" customHeight="1" hidden="1">
      <c r="A448" s="212" t="s">
        <v>438</v>
      </c>
      <c r="B448" s="197"/>
      <c r="C448" s="197"/>
      <c r="D448" s="197"/>
      <c r="E448" s="213">
        <f t="shared" si="8"/>
        <v>0</v>
      </c>
    </row>
    <row r="449" spans="1:5" s="180" customFormat="1" ht="21" customHeight="1">
      <c r="A449" s="212" t="s">
        <v>439</v>
      </c>
      <c r="B449" s="197">
        <f>SUM(B450:B451)</f>
        <v>0</v>
      </c>
      <c r="C449" s="197">
        <f>SUM(C450:C451)</f>
        <v>0</v>
      </c>
      <c r="D449" s="197">
        <f>SUM(D450:D451)</f>
        <v>0</v>
      </c>
      <c r="E449" s="213">
        <f t="shared" si="8"/>
        <v>0</v>
      </c>
    </row>
    <row r="450" spans="1:5" s="180" customFormat="1" ht="24" customHeight="1" hidden="1">
      <c r="A450" s="212" t="s">
        <v>440</v>
      </c>
      <c r="B450" s="197"/>
      <c r="C450" s="197"/>
      <c r="D450" s="197"/>
      <c r="E450" s="213">
        <f t="shared" si="8"/>
        <v>0</v>
      </c>
    </row>
    <row r="451" spans="1:5" s="180" customFormat="1" ht="24" customHeight="1" hidden="1">
      <c r="A451" s="212" t="s">
        <v>441</v>
      </c>
      <c r="B451" s="197"/>
      <c r="C451" s="197"/>
      <c r="D451" s="197"/>
      <c r="E451" s="213">
        <f t="shared" si="8"/>
        <v>0</v>
      </c>
    </row>
    <row r="452" spans="1:5" s="180" customFormat="1" ht="21" customHeight="1">
      <c r="A452" s="212" t="s">
        <v>442</v>
      </c>
      <c r="B452" s="197">
        <f>SUM(B453:B456)</f>
        <v>120</v>
      </c>
      <c r="C452" s="197">
        <f>SUM(C453:C456)</f>
        <v>0</v>
      </c>
      <c r="D452" s="197">
        <f>SUM(D453:D456)</f>
        <v>0</v>
      </c>
      <c r="E452" s="213">
        <f t="shared" si="8"/>
        <v>120</v>
      </c>
    </row>
    <row r="453" spans="1:5" s="180" customFormat="1" ht="24" customHeight="1" hidden="1">
      <c r="A453" s="212" t="s">
        <v>443</v>
      </c>
      <c r="B453" s="197"/>
      <c r="C453" s="197"/>
      <c r="D453" s="197"/>
      <c r="E453" s="213">
        <f t="shared" si="8"/>
        <v>0</v>
      </c>
    </row>
    <row r="454" spans="1:5" s="180" customFormat="1" ht="24" customHeight="1" hidden="1">
      <c r="A454" s="212" t="s">
        <v>444</v>
      </c>
      <c r="B454" s="197"/>
      <c r="C454" s="197"/>
      <c r="D454" s="197"/>
      <c r="E454" s="213">
        <f t="shared" si="8"/>
        <v>0</v>
      </c>
    </row>
    <row r="455" spans="1:5" s="180" customFormat="1" ht="24" customHeight="1" hidden="1">
      <c r="A455" s="212" t="s">
        <v>445</v>
      </c>
      <c r="B455" s="197"/>
      <c r="C455" s="197"/>
      <c r="D455" s="197"/>
      <c r="E455" s="213">
        <f t="shared" si="8"/>
        <v>0</v>
      </c>
    </row>
    <row r="456" spans="1:5" s="180" customFormat="1" ht="21" customHeight="1">
      <c r="A456" s="212" t="s">
        <v>446</v>
      </c>
      <c r="B456" s="197">
        <v>120</v>
      </c>
      <c r="C456" s="197">
        <v>0</v>
      </c>
      <c r="D456" s="197">
        <v>0</v>
      </c>
      <c r="E456" s="213">
        <f t="shared" si="8"/>
        <v>120</v>
      </c>
    </row>
    <row r="457" spans="1:5" s="180" customFormat="1" ht="21" customHeight="1">
      <c r="A457" s="212" t="s">
        <v>447</v>
      </c>
      <c r="B457" s="197">
        <f>SUM(B458,B474,B482,B493,B502,B510)</f>
        <v>5873</v>
      </c>
      <c r="C457" s="197">
        <f>SUM(C458,C474,C482,C493,C502,C510)</f>
        <v>348</v>
      </c>
      <c r="D457" s="197">
        <f>SUM(D458,D474,D482,D493,D502,D510)</f>
        <v>-183</v>
      </c>
      <c r="E457" s="213">
        <f t="shared" si="8"/>
        <v>6038</v>
      </c>
    </row>
    <row r="458" spans="1:5" s="180" customFormat="1" ht="21" customHeight="1">
      <c r="A458" s="212" t="s">
        <v>448</v>
      </c>
      <c r="B458" s="197">
        <f>SUM(B459:B473)</f>
        <v>5285</v>
      </c>
      <c r="C458" s="197">
        <f>SUM(C459:C473)</f>
        <v>348</v>
      </c>
      <c r="D458" s="197">
        <f>SUM(D459:D473)</f>
        <v>-183</v>
      </c>
      <c r="E458" s="213">
        <f t="shared" si="8"/>
        <v>5450</v>
      </c>
    </row>
    <row r="459" spans="1:5" s="180" customFormat="1" ht="21" customHeight="1">
      <c r="A459" s="212" t="s">
        <v>148</v>
      </c>
      <c r="B459" s="197">
        <v>442</v>
      </c>
      <c r="C459" s="197">
        <v>33</v>
      </c>
      <c r="D459" s="215">
        <v>-183</v>
      </c>
      <c r="E459" s="213">
        <f t="shared" si="8"/>
        <v>292</v>
      </c>
    </row>
    <row r="460" spans="1:5" s="180" customFormat="1" ht="24" customHeight="1" hidden="1">
      <c r="A460" s="212" t="s">
        <v>149</v>
      </c>
      <c r="B460" s="197"/>
      <c r="C460" s="197"/>
      <c r="D460" s="197"/>
      <c r="E460" s="213">
        <f t="shared" si="8"/>
        <v>0</v>
      </c>
    </row>
    <row r="461" spans="1:5" s="180" customFormat="1" ht="24" customHeight="1" hidden="1">
      <c r="A461" s="212" t="s">
        <v>150</v>
      </c>
      <c r="B461" s="197"/>
      <c r="C461" s="197"/>
      <c r="D461" s="197"/>
      <c r="E461" s="213">
        <f t="shared" si="8"/>
        <v>0</v>
      </c>
    </row>
    <row r="462" spans="1:5" s="180" customFormat="1" ht="21" customHeight="1">
      <c r="A462" s="212" t="s">
        <v>449</v>
      </c>
      <c r="B462" s="197">
        <v>0</v>
      </c>
      <c r="C462" s="197">
        <f>79+12</f>
        <v>91</v>
      </c>
      <c r="D462" s="197">
        <v>0</v>
      </c>
      <c r="E462" s="213">
        <f t="shared" si="8"/>
        <v>91</v>
      </c>
    </row>
    <row r="463" spans="1:5" s="180" customFormat="1" ht="24" customHeight="1" hidden="1">
      <c r="A463" s="212" t="s">
        <v>450</v>
      </c>
      <c r="B463" s="197"/>
      <c r="C463" s="197"/>
      <c r="D463" s="197"/>
      <c r="E463" s="213">
        <f t="shared" si="8"/>
        <v>0</v>
      </c>
    </row>
    <row r="464" spans="1:5" s="180" customFormat="1" ht="24" customHeight="1" hidden="1">
      <c r="A464" s="212" t="s">
        <v>451</v>
      </c>
      <c r="B464" s="197"/>
      <c r="C464" s="197"/>
      <c r="D464" s="197"/>
      <c r="E464" s="213">
        <f t="shared" si="8"/>
        <v>0</v>
      </c>
    </row>
    <row r="465" spans="1:5" s="180" customFormat="1" ht="24" customHeight="1" hidden="1">
      <c r="A465" s="212" t="s">
        <v>452</v>
      </c>
      <c r="B465" s="197"/>
      <c r="C465" s="197"/>
      <c r="D465" s="197"/>
      <c r="E465" s="213">
        <f t="shared" si="8"/>
        <v>0</v>
      </c>
    </row>
    <row r="466" spans="1:5" s="180" customFormat="1" ht="24" customHeight="1" hidden="1">
      <c r="A466" s="212" t="s">
        <v>453</v>
      </c>
      <c r="B466" s="197"/>
      <c r="C466" s="197"/>
      <c r="D466" s="197"/>
      <c r="E466" s="213">
        <f t="shared" si="8"/>
        <v>0</v>
      </c>
    </row>
    <row r="467" spans="1:5" s="180" customFormat="1" ht="24" customHeight="1">
      <c r="A467" s="212" t="s">
        <v>454</v>
      </c>
      <c r="B467" s="197">
        <v>4584</v>
      </c>
      <c r="C467" s="197">
        <f>104+113</f>
        <v>217</v>
      </c>
      <c r="D467" s="215">
        <v>0</v>
      </c>
      <c r="E467" s="213">
        <f t="shared" si="8"/>
        <v>4801</v>
      </c>
    </row>
    <row r="468" spans="1:5" s="180" customFormat="1" ht="24" customHeight="1" hidden="1">
      <c r="A468" s="212" t="s">
        <v>455</v>
      </c>
      <c r="B468" s="197"/>
      <c r="C468" s="197"/>
      <c r="D468" s="197"/>
      <c r="E468" s="213">
        <f t="shared" si="8"/>
        <v>0</v>
      </c>
    </row>
    <row r="469" spans="1:5" s="180" customFormat="1" ht="24" customHeight="1" hidden="1">
      <c r="A469" s="212" t="s">
        <v>456</v>
      </c>
      <c r="B469" s="197"/>
      <c r="C469" s="197"/>
      <c r="D469" s="197"/>
      <c r="E469" s="213">
        <f t="shared" si="8"/>
        <v>0</v>
      </c>
    </row>
    <row r="470" spans="1:5" s="180" customFormat="1" ht="24" customHeight="1" hidden="1">
      <c r="A470" s="212" t="s">
        <v>457</v>
      </c>
      <c r="B470" s="197"/>
      <c r="C470" s="197"/>
      <c r="D470" s="197"/>
      <c r="E470" s="213">
        <f t="shared" si="8"/>
        <v>0</v>
      </c>
    </row>
    <row r="471" spans="1:5" s="180" customFormat="1" ht="24" customHeight="1" hidden="1">
      <c r="A471" s="212" t="s">
        <v>458</v>
      </c>
      <c r="B471" s="197"/>
      <c r="C471" s="197"/>
      <c r="D471" s="197"/>
      <c r="E471" s="213">
        <f t="shared" si="8"/>
        <v>0</v>
      </c>
    </row>
    <row r="472" spans="1:5" s="180" customFormat="1" ht="24" customHeight="1" hidden="1">
      <c r="A472" s="212" t="s">
        <v>459</v>
      </c>
      <c r="B472" s="197"/>
      <c r="C472" s="197"/>
      <c r="D472" s="197"/>
      <c r="E472" s="213">
        <f t="shared" si="8"/>
        <v>0</v>
      </c>
    </row>
    <row r="473" spans="1:5" s="180" customFormat="1" ht="21" customHeight="1">
      <c r="A473" s="212" t="s">
        <v>460</v>
      </c>
      <c r="B473" s="197">
        <v>259</v>
      </c>
      <c r="C473" s="215">
        <v>7</v>
      </c>
      <c r="D473" s="215">
        <v>0</v>
      </c>
      <c r="E473" s="213">
        <f t="shared" si="8"/>
        <v>266</v>
      </c>
    </row>
    <row r="474" spans="1:5" s="180" customFormat="1" ht="21" customHeight="1">
      <c r="A474" s="212" t="s">
        <v>461</v>
      </c>
      <c r="B474" s="197">
        <f>SUM(B475:B481)</f>
        <v>53</v>
      </c>
      <c r="C474" s="197">
        <f>SUM(C475:C481)</f>
        <v>0</v>
      </c>
      <c r="D474" s="197">
        <f>SUM(D475:D481)</f>
        <v>0</v>
      </c>
      <c r="E474" s="213">
        <f t="shared" si="8"/>
        <v>53</v>
      </c>
    </row>
    <row r="475" spans="1:5" s="180" customFormat="1" ht="24" customHeight="1" hidden="1">
      <c r="A475" s="212" t="s">
        <v>148</v>
      </c>
      <c r="B475" s="197"/>
      <c r="C475" s="197"/>
      <c r="D475" s="197"/>
      <c r="E475" s="213">
        <f t="shared" si="8"/>
        <v>0</v>
      </c>
    </row>
    <row r="476" spans="1:5" s="180" customFormat="1" ht="24" customHeight="1" hidden="1">
      <c r="A476" s="212" t="s">
        <v>149</v>
      </c>
      <c r="B476" s="197"/>
      <c r="C476" s="197"/>
      <c r="D476" s="197"/>
      <c r="E476" s="213">
        <f t="shared" si="8"/>
        <v>0</v>
      </c>
    </row>
    <row r="477" spans="1:5" s="180" customFormat="1" ht="24" customHeight="1" hidden="1">
      <c r="A477" s="212" t="s">
        <v>150</v>
      </c>
      <c r="B477" s="197"/>
      <c r="C477" s="197"/>
      <c r="D477" s="197"/>
      <c r="E477" s="213">
        <f t="shared" si="8"/>
        <v>0</v>
      </c>
    </row>
    <row r="478" spans="1:5" s="180" customFormat="1" ht="24" customHeight="1">
      <c r="A478" s="212" t="s">
        <v>462</v>
      </c>
      <c r="B478" s="197">
        <v>53</v>
      </c>
      <c r="C478" s="197">
        <v>0</v>
      </c>
      <c r="D478" s="197">
        <v>0</v>
      </c>
      <c r="E478" s="213">
        <f t="shared" si="8"/>
        <v>53</v>
      </c>
    </row>
    <row r="479" spans="1:5" s="180" customFormat="1" ht="24" customHeight="1" hidden="1">
      <c r="A479" s="212" t="s">
        <v>463</v>
      </c>
      <c r="B479" s="197"/>
      <c r="C479" s="197"/>
      <c r="D479" s="197"/>
      <c r="E479" s="213">
        <f t="shared" si="8"/>
        <v>0</v>
      </c>
    </row>
    <row r="480" spans="1:5" s="180" customFormat="1" ht="24" customHeight="1" hidden="1">
      <c r="A480" s="212" t="s">
        <v>464</v>
      </c>
      <c r="B480" s="197"/>
      <c r="C480" s="197"/>
      <c r="D480" s="197"/>
      <c r="E480" s="213">
        <f t="shared" si="8"/>
        <v>0</v>
      </c>
    </row>
    <row r="481" spans="1:5" s="180" customFormat="1" ht="24" customHeight="1" hidden="1">
      <c r="A481" s="212" t="s">
        <v>465</v>
      </c>
      <c r="B481" s="197"/>
      <c r="C481" s="197"/>
      <c r="D481" s="197"/>
      <c r="E481" s="213">
        <f t="shared" si="8"/>
        <v>0</v>
      </c>
    </row>
    <row r="482" spans="1:5" s="180" customFormat="1" ht="21" customHeight="1">
      <c r="A482" s="212" t="s">
        <v>466</v>
      </c>
      <c r="B482" s="197">
        <f>SUM(B483:B492)</f>
        <v>0</v>
      </c>
      <c r="C482" s="197">
        <f>SUM(C483:C492)</f>
        <v>0</v>
      </c>
      <c r="D482" s="197">
        <f>SUM(D483:D492)</f>
        <v>0</v>
      </c>
      <c r="E482" s="213">
        <f t="shared" si="8"/>
        <v>0</v>
      </c>
    </row>
    <row r="483" spans="1:5" s="180" customFormat="1" ht="24" customHeight="1" hidden="1">
      <c r="A483" s="212" t="s">
        <v>148</v>
      </c>
      <c r="B483" s="197"/>
      <c r="C483" s="197"/>
      <c r="D483" s="197"/>
      <c r="E483" s="213">
        <f t="shared" si="8"/>
        <v>0</v>
      </c>
    </row>
    <row r="484" spans="1:5" s="180" customFormat="1" ht="24" customHeight="1" hidden="1">
      <c r="A484" s="212" t="s">
        <v>149</v>
      </c>
      <c r="B484" s="197"/>
      <c r="C484" s="197"/>
      <c r="D484" s="197"/>
      <c r="E484" s="213">
        <f t="shared" si="8"/>
        <v>0</v>
      </c>
    </row>
    <row r="485" spans="1:5" s="180" customFormat="1" ht="24" customHeight="1" hidden="1">
      <c r="A485" s="212" t="s">
        <v>150</v>
      </c>
      <c r="B485" s="197"/>
      <c r="C485" s="197"/>
      <c r="D485" s="197"/>
      <c r="E485" s="213">
        <f t="shared" si="8"/>
        <v>0</v>
      </c>
    </row>
    <row r="486" spans="1:5" s="180" customFormat="1" ht="24" customHeight="1" hidden="1">
      <c r="A486" s="212" t="s">
        <v>467</v>
      </c>
      <c r="B486" s="197"/>
      <c r="C486" s="197"/>
      <c r="D486" s="197"/>
      <c r="E486" s="213">
        <f t="shared" si="8"/>
        <v>0</v>
      </c>
    </row>
    <row r="487" spans="1:5" s="180" customFormat="1" ht="24" customHeight="1" hidden="1">
      <c r="A487" s="212" t="s">
        <v>468</v>
      </c>
      <c r="B487" s="197"/>
      <c r="C487" s="197"/>
      <c r="D487" s="197"/>
      <c r="E487" s="213">
        <f t="shared" si="8"/>
        <v>0</v>
      </c>
    </row>
    <row r="488" spans="1:5" s="180" customFormat="1" ht="24" customHeight="1" hidden="1">
      <c r="A488" s="212" t="s">
        <v>469</v>
      </c>
      <c r="B488" s="197"/>
      <c r="C488" s="197"/>
      <c r="D488" s="197"/>
      <c r="E488" s="213">
        <f t="shared" si="8"/>
        <v>0</v>
      </c>
    </row>
    <row r="489" spans="1:5" s="180" customFormat="1" ht="24" customHeight="1" hidden="1">
      <c r="A489" s="212" t="s">
        <v>470</v>
      </c>
      <c r="B489" s="197"/>
      <c r="C489" s="197"/>
      <c r="D489" s="197"/>
      <c r="E489" s="213">
        <f t="shared" si="8"/>
        <v>0</v>
      </c>
    </row>
    <row r="490" spans="1:5" s="180" customFormat="1" ht="24" customHeight="1" hidden="1">
      <c r="A490" s="212" t="s">
        <v>471</v>
      </c>
      <c r="B490" s="197"/>
      <c r="C490" s="197"/>
      <c r="D490" s="197"/>
      <c r="E490" s="213">
        <f t="shared" si="8"/>
        <v>0</v>
      </c>
    </row>
    <row r="491" spans="1:5" s="180" customFormat="1" ht="24" customHeight="1" hidden="1">
      <c r="A491" s="212" t="s">
        <v>472</v>
      </c>
      <c r="B491" s="197"/>
      <c r="C491" s="197"/>
      <c r="D491" s="197"/>
      <c r="E491" s="213">
        <f t="shared" si="8"/>
        <v>0</v>
      </c>
    </row>
    <row r="492" spans="1:5" s="180" customFormat="1" ht="24" customHeight="1" hidden="1">
      <c r="A492" s="212" t="s">
        <v>473</v>
      </c>
      <c r="B492" s="197"/>
      <c r="C492" s="197"/>
      <c r="D492" s="197"/>
      <c r="E492" s="213">
        <f t="shared" si="8"/>
        <v>0</v>
      </c>
    </row>
    <row r="493" spans="1:5" s="180" customFormat="1" ht="21" customHeight="1">
      <c r="A493" s="212" t="s">
        <v>474</v>
      </c>
      <c r="B493" s="197">
        <f>SUM(B494:B501)</f>
        <v>12</v>
      </c>
      <c r="C493" s="197">
        <f>SUM(C494:C501)</f>
        <v>0</v>
      </c>
      <c r="D493" s="197">
        <f>SUM(D494:D501)</f>
        <v>0</v>
      </c>
      <c r="E493" s="213">
        <f t="shared" si="8"/>
        <v>12</v>
      </c>
    </row>
    <row r="494" spans="1:5" s="180" customFormat="1" ht="24" customHeight="1" hidden="1">
      <c r="A494" s="212" t="s">
        <v>148</v>
      </c>
      <c r="B494" s="197"/>
      <c r="C494" s="197"/>
      <c r="D494" s="197"/>
      <c r="E494" s="213">
        <f t="shared" si="8"/>
        <v>0</v>
      </c>
    </row>
    <row r="495" spans="1:5" s="180" customFormat="1" ht="24" customHeight="1" hidden="1">
      <c r="A495" s="212" t="s">
        <v>475</v>
      </c>
      <c r="B495" s="197"/>
      <c r="C495" s="197"/>
      <c r="D495" s="197"/>
      <c r="E495" s="213">
        <f t="shared" si="8"/>
        <v>0</v>
      </c>
    </row>
    <row r="496" spans="1:5" s="180" customFormat="1" ht="24" customHeight="1" hidden="1">
      <c r="A496" s="212" t="s">
        <v>150</v>
      </c>
      <c r="B496" s="197"/>
      <c r="C496" s="197"/>
      <c r="D496" s="197"/>
      <c r="E496" s="213">
        <f t="shared" si="8"/>
        <v>0</v>
      </c>
    </row>
    <row r="497" spans="1:5" s="180" customFormat="1" ht="24" customHeight="1" hidden="1">
      <c r="A497" s="212" t="s">
        <v>476</v>
      </c>
      <c r="B497" s="197"/>
      <c r="C497" s="197"/>
      <c r="D497" s="197"/>
      <c r="E497" s="213">
        <f t="shared" si="8"/>
        <v>0</v>
      </c>
    </row>
    <row r="498" spans="1:5" s="180" customFormat="1" ht="24" customHeight="1" hidden="1">
      <c r="A498" s="212" t="s">
        <v>477</v>
      </c>
      <c r="B498" s="197"/>
      <c r="C498" s="197"/>
      <c r="D498" s="197"/>
      <c r="E498" s="213">
        <f t="shared" si="8"/>
        <v>0</v>
      </c>
    </row>
    <row r="499" spans="1:5" s="180" customFormat="1" ht="24" customHeight="1" hidden="1">
      <c r="A499" s="212" t="s">
        <v>478</v>
      </c>
      <c r="B499" s="197"/>
      <c r="C499" s="197"/>
      <c r="D499" s="197"/>
      <c r="E499" s="213">
        <f t="shared" si="8"/>
        <v>0</v>
      </c>
    </row>
    <row r="500" spans="1:5" s="180" customFormat="1" ht="21" customHeight="1">
      <c r="A500" s="212" t="s">
        <v>479</v>
      </c>
      <c r="B500" s="197">
        <v>12</v>
      </c>
      <c r="C500" s="197">
        <v>0</v>
      </c>
      <c r="D500" s="197">
        <v>0</v>
      </c>
      <c r="E500" s="213">
        <f t="shared" si="8"/>
        <v>12</v>
      </c>
    </row>
    <row r="501" spans="1:5" s="180" customFormat="1" ht="24" customHeight="1" hidden="1">
      <c r="A501" s="212" t="s">
        <v>480</v>
      </c>
      <c r="B501" s="197"/>
      <c r="C501" s="197"/>
      <c r="D501" s="197"/>
      <c r="E501" s="213">
        <f t="shared" si="8"/>
        <v>0</v>
      </c>
    </row>
    <row r="502" spans="1:5" s="180" customFormat="1" ht="21" customHeight="1">
      <c r="A502" s="212" t="s">
        <v>481</v>
      </c>
      <c r="B502" s="197">
        <f>SUM(B503:B509)</f>
        <v>0</v>
      </c>
      <c r="C502" s="197">
        <f>SUM(C503:C509)</f>
        <v>0</v>
      </c>
      <c r="D502" s="197">
        <f>SUM(D503:D509)</f>
        <v>0</v>
      </c>
      <c r="E502" s="213">
        <f aca="true" t="shared" si="9" ref="E502:E513">B502+C502+D502</f>
        <v>0</v>
      </c>
    </row>
    <row r="503" spans="1:5" s="180" customFormat="1" ht="24" customHeight="1" hidden="1">
      <c r="A503" s="212" t="s">
        <v>148</v>
      </c>
      <c r="B503" s="197"/>
      <c r="C503" s="197"/>
      <c r="D503" s="197"/>
      <c r="E503" s="213">
        <f t="shared" si="9"/>
        <v>0</v>
      </c>
    </row>
    <row r="504" spans="1:5" s="180" customFormat="1" ht="24" customHeight="1" hidden="1">
      <c r="A504" s="212" t="s">
        <v>149</v>
      </c>
      <c r="B504" s="197"/>
      <c r="C504" s="197"/>
      <c r="D504" s="197"/>
      <c r="E504" s="213">
        <f t="shared" si="9"/>
        <v>0</v>
      </c>
    </row>
    <row r="505" spans="1:5" s="180" customFormat="1" ht="24" customHeight="1" hidden="1">
      <c r="A505" s="212" t="s">
        <v>150</v>
      </c>
      <c r="B505" s="197"/>
      <c r="C505" s="197"/>
      <c r="D505" s="197"/>
      <c r="E505" s="213">
        <f t="shared" si="9"/>
        <v>0</v>
      </c>
    </row>
    <row r="506" spans="1:5" s="180" customFormat="1" ht="24" customHeight="1" hidden="1">
      <c r="A506" s="212" t="s">
        <v>482</v>
      </c>
      <c r="B506" s="197"/>
      <c r="C506" s="197"/>
      <c r="D506" s="197"/>
      <c r="E506" s="213">
        <f t="shared" si="9"/>
        <v>0</v>
      </c>
    </row>
    <row r="507" spans="1:5" s="180" customFormat="1" ht="24" customHeight="1" hidden="1">
      <c r="A507" s="212" t="s">
        <v>483</v>
      </c>
      <c r="B507" s="197"/>
      <c r="C507" s="197"/>
      <c r="D507" s="197"/>
      <c r="E507" s="213">
        <f t="shared" si="9"/>
        <v>0</v>
      </c>
    </row>
    <row r="508" spans="1:5" s="180" customFormat="1" ht="24" customHeight="1" hidden="1">
      <c r="A508" s="212" t="s">
        <v>484</v>
      </c>
      <c r="B508" s="197"/>
      <c r="C508" s="197"/>
      <c r="D508" s="197"/>
      <c r="E508" s="213">
        <f t="shared" si="9"/>
        <v>0</v>
      </c>
    </row>
    <row r="509" spans="1:5" s="180" customFormat="1" ht="24" customHeight="1" hidden="1">
      <c r="A509" s="212" t="s">
        <v>485</v>
      </c>
      <c r="B509" s="197"/>
      <c r="C509" s="197"/>
      <c r="D509" s="197"/>
      <c r="E509" s="213">
        <f t="shared" si="9"/>
        <v>0</v>
      </c>
    </row>
    <row r="510" spans="1:5" s="180" customFormat="1" ht="21" customHeight="1">
      <c r="A510" s="212" t="s">
        <v>486</v>
      </c>
      <c r="B510" s="197">
        <f>SUM(B511:B513)</f>
        <v>523</v>
      </c>
      <c r="C510" s="197">
        <f>SUM(C511:C513)</f>
        <v>0</v>
      </c>
      <c r="D510" s="197">
        <f>SUM(D511:D513)</f>
        <v>0</v>
      </c>
      <c r="E510" s="213">
        <f t="shared" si="9"/>
        <v>523</v>
      </c>
    </row>
    <row r="511" spans="1:5" s="180" customFormat="1" ht="24" customHeight="1" hidden="1">
      <c r="A511" s="212" t="s">
        <v>487</v>
      </c>
      <c r="B511" s="197"/>
      <c r="C511" s="197"/>
      <c r="D511" s="197"/>
      <c r="E511" s="213">
        <f t="shared" si="9"/>
        <v>0</v>
      </c>
    </row>
    <row r="512" spans="1:5" s="180" customFormat="1" ht="24" customHeight="1" hidden="1">
      <c r="A512" s="212" t="s">
        <v>488</v>
      </c>
      <c r="B512" s="197"/>
      <c r="C512" s="197"/>
      <c r="D512" s="197"/>
      <c r="E512" s="213">
        <f t="shared" si="9"/>
        <v>0</v>
      </c>
    </row>
    <row r="513" spans="1:5" s="180" customFormat="1" ht="21" customHeight="1">
      <c r="A513" s="212" t="s">
        <v>489</v>
      </c>
      <c r="B513" s="197">
        <v>523</v>
      </c>
      <c r="C513" s="197">
        <v>0</v>
      </c>
      <c r="D513" s="197">
        <v>0</v>
      </c>
      <c r="E513" s="213">
        <f t="shared" si="9"/>
        <v>523</v>
      </c>
    </row>
    <row r="514" spans="1:5" s="180" customFormat="1" ht="21" customHeight="1">
      <c r="A514" s="212" t="s">
        <v>490</v>
      </c>
      <c r="B514" s="197">
        <f>SUM(B515,B534,B542,B544,B552,B556,B566,B576,B583,B591,B600,B605,B608,B611,B614,B617,B620,B624,B629,B637,B640)</f>
        <v>64395</v>
      </c>
      <c r="C514" s="197">
        <f>SUM(C515,C534,C542,C544,C552,C556,C566,C576,C583,C591,C600,C605,C608,C611,C614,C617,C620,C624,C629,C640)</f>
        <v>2911</v>
      </c>
      <c r="D514" s="197">
        <f>SUM(D515,D534,D542,D544,D552,D556,D566,D576,D583,D591,D600,D605,D608,D611,D614,D617,D620,D624,D629,D640)</f>
        <v>-94</v>
      </c>
      <c r="E514" s="213">
        <f aca="true" t="shared" si="10" ref="E514:E533">B514+C514+D514</f>
        <v>67212</v>
      </c>
    </row>
    <row r="515" spans="1:5" s="180" customFormat="1" ht="21" customHeight="1">
      <c r="A515" s="212" t="s">
        <v>491</v>
      </c>
      <c r="B515" s="197">
        <f>SUM(B516:B533)</f>
        <v>875</v>
      </c>
      <c r="C515" s="197">
        <f>SUM(C516:C533)</f>
        <v>125</v>
      </c>
      <c r="D515" s="197">
        <f>SUM(D516:D533)</f>
        <v>0</v>
      </c>
      <c r="E515" s="213">
        <f t="shared" si="10"/>
        <v>1000</v>
      </c>
    </row>
    <row r="516" spans="1:5" s="180" customFormat="1" ht="21" customHeight="1">
      <c r="A516" s="212" t="s">
        <v>148</v>
      </c>
      <c r="B516" s="197">
        <v>866</v>
      </c>
      <c r="C516" s="197">
        <v>125</v>
      </c>
      <c r="D516" s="215">
        <v>0</v>
      </c>
      <c r="E516" s="213">
        <f t="shared" si="10"/>
        <v>991</v>
      </c>
    </row>
    <row r="517" spans="1:5" s="180" customFormat="1" ht="24" customHeight="1" hidden="1">
      <c r="A517" s="217" t="s">
        <v>149</v>
      </c>
      <c r="B517" s="197"/>
      <c r="C517" s="197"/>
      <c r="D517" s="197"/>
      <c r="E517" s="213">
        <f t="shared" si="10"/>
        <v>0</v>
      </c>
    </row>
    <row r="518" spans="1:5" s="180" customFormat="1" ht="24" customHeight="1" hidden="1">
      <c r="A518" s="217" t="s">
        <v>150</v>
      </c>
      <c r="B518" s="197"/>
      <c r="C518" s="197"/>
      <c r="D518" s="197"/>
      <c r="E518" s="213">
        <f t="shared" si="10"/>
        <v>0</v>
      </c>
    </row>
    <row r="519" spans="1:5" s="180" customFormat="1" ht="24" customHeight="1" hidden="1">
      <c r="A519" s="217" t="s">
        <v>492</v>
      </c>
      <c r="B519" s="197"/>
      <c r="C519" s="197"/>
      <c r="D519" s="197"/>
      <c r="E519" s="213">
        <f t="shared" si="10"/>
        <v>0</v>
      </c>
    </row>
    <row r="520" spans="1:5" s="180" customFormat="1" ht="24" customHeight="1" hidden="1">
      <c r="A520" s="217" t="s">
        <v>493</v>
      </c>
      <c r="B520" s="197"/>
      <c r="C520" s="197"/>
      <c r="D520" s="197"/>
      <c r="E520" s="213">
        <f t="shared" si="10"/>
        <v>0</v>
      </c>
    </row>
    <row r="521" spans="1:5" s="180" customFormat="1" ht="24" customHeight="1" hidden="1">
      <c r="A521" s="217" t="s">
        <v>494</v>
      </c>
      <c r="B521" s="197"/>
      <c r="C521" s="197"/>
      <c r="D521" s="197"/>
      <c r="E521" s="213">
        <f t="shared" si="10"/>
        <v>0</v>
      </c>
    </row>
    <row r="522" spans="1:5" s="180" customFormat="1" ht="24" customHeight="1" hidden="1">
      <c r="A522" s="217" t="s">
        <v>495</v>
      </c>
      <c r="B522" s="197"/>
      <c r="C522" s="197"/>
      <c r="D522" s="197"/>
      <c r="E522" s="213">
        <f t="shared" si="10"/>
        <v>0</v>
      </c>
    </row>
    <row r="523" spans="1:5" s="180" customFormat="1" ht="24" customHeight="1" hidden="1">
      <c r="A523" s="217" t="s">
        <v>190</v>
      </c>
      <c r="B523" s="197"/>
      <c r="C523" s="197"/>
      <c r="D523" s="197"/>
      <c r="E523" s="213">
        <f t="shared" si="10"/>
        <v>0</v>
      </c>
    </row>
    <row r="524" spans="1:5" s="180" customFormat="1" ht="24" customHeight="1" hidden="1">
      <c r="A524" s="217" t="s">
        <v>496</v>
      </c>
      <c r="B524" s="197"/>
      <c r="C524" s="197"/>
      <c r="D524" s="197"/>
      <c r="E524" s="213">
        <f t="shared" si="10"/>
        <v>0</v>
      </c>
    </row>
    <row r="525" spans="1:5" s="180" customFormat="1" ht="24" customHeight="1" hidden="1">
      <c r="A525" s="217" t="s">
        <v>497</v>
      </c>
      <c r="B525" s="197"/>
      <c r="C525" s="197"/>
      <c r="D525" s="197"/>
      <c r="E525" s="213">
        <f t="shared" si="10"/>
        <v>0</v>
      </c>
    </row>
    <row r="526" spans="1:5" s="180" customFormat="1" ht="24" customHeight="1" hidden="1">
      <c r="A526" s="217" t="s">
        <v>498</v>
      </c>
      <c r="B526" s="197"/>
      <c r="C526" s="197"/>
      <c r="D526" s="197"/>
      <c r="E526" s="213">
        <f t="shared" si="10"/>
        <v>0</v>
      </c>
    </row>
    <row r="527" spans="1:5" s="180" customFormat="1" ht="24" customHeight="1" hidden="1">
      <c r="A527" s="217" t="s">
        <v>499</v>
      </c>
      <c r="B527" s="197"/>
      <c r="C527" s="197"/>
      <c r="D527" s="197"/>
      <c r="E527" s="213">
        <f t="shared" si="10"/>
        <v>0</v>
      </c>
    </row>
    <row r="528" spans="1:5" s="180" customFormat="1" ht="24" customHeight="1" hidden="1">
      <c r="A528" s="217" t="s">
        <v>500</v>
      </c>
      <c r="B528" s="197"/>
      <c r="C528" s="197"/>
      <c r="D528" s="197"/>
      <c r="E528" s="213">
        <f t="shared" si="10"/>
        <v>0</v>
      </c>
    </row>
    <row r="529" spans="1:5" s="180" customFormat="1" ht="24" customHeight="1" hidden="1">
      <c r="A529" s="217" t="s">
        <v>501</v>
      </c>
      <c r="B529" s="197"/>
      <c r="C529" s="197"/>
      <c r="D529" s="197"/>
      <c r="E529" s="213">
        <f t="shared" si="10"/>
        <v>0</v>
      </c>
    </row>
    <row r="530" spans="1:5" s="180" customFormat="1" ht="24" customHeight="1" hidden="1">
      <c r="A530" s="217" t="s">
        <v>502</v>
      </c>
      <c r="B530" s="197"/>
      <c r="C530" s="197"/>
      <c r="D530" s="197"/>
      <c r="E530" s="213">
        <f t="shared" si="10"/>
        <v>0</v>
      </c>
    </row>
    <row r="531" spans="1:5" s="180" customFormat="1" ht="24" customHeight="1">
      <c r="A531" s="217" t="s">
        <v>503</v>
      </c>
      <c r="B531" s="197">
        <v>9</v>
      </c>
      <c r="C531" s="197">
        <v>0</v>
      </c>
      <c r="D531" s="197">
        <v>0</v>
      </c>
      <c r="E531" s="213">
        <f t="shared" si="10"/>
        <v>9</v>
      </c>
    </row>
    <row r="532" spans="1:5" s="180" customFormat="1" ht="24" customHeight="1" hidden="1">
      <c r="A532" s="217" t="s">
        <v>157</v>
      </c>
      <c r="B532" s="197"/>
      <c r="C532" s="197"/>
      <c r="D532" s="197"/>
      <c r="E532" s="213">
        <f t="shared" si="10"/>
        <v>0</v>
      </c>
    </row>
    <row r="533" spans="1:5" s="180" customFormat="1" ht="24" customHeight="1" hidden="1">
      <c r="A533" s="217" t="s">
        <v>504</v>
      </c>
      <c r="B533" s="197"/>
      <c r="C533" s="197"/>
      <c r="D533" s="197"/>
      <c r="E533" s="213">
        <f t="shared" si="10"/>
        <v>0</v>
      </c>
    </row>
    <row r="534" spans="1:5" s="180" customFormat="1" ht="21" customHeight="1">
      <c r="A534" s="212" t="s">
        <v>505</v>
      </c>
      <c r="B534" s="197">
        <f>SUM(B535:B541)</f>
        <v>1778</v>
      </c>
      <c r="C534" s="197">
        <f>SUM(C535:C541)</f>
        <v>57</v>
      </c>
      <c r="D534" s="197">
        <f>SUM(D535:D541)</f>
        <v>0</v>
      </c>
      <c r="E534" s="213">
        <f aca="true" t="shared" si="11" ref="E534:E574">B534+C534+D534</f>
        <v>1835</v>
      </c>
    </row>
    <row r="535" spans="1:5" s="180" customFormat="1" ht="21" customHeight="1">
      <c r="A535" s="212" t="s">
        <v>148</v>
      </c>
      <c r="B535" s="197">
        <v>386</v>
      </c>
      <c r="C535" s="197">
        <v>57</v>
      </c>
      <c r="D535" s="215">
        <v>0</v>
      </c>
      <c r="E535" s="213">
        <f t="shared" si="11"/>
        <v>443</v>
      </c>
    </row>
    <row r="536" spans="1:5" s="180" customFormat="1" ht="24" customHeight="1" hidden="1">
      <c r="A536" s="212" t="s">
        <v>149</v>
      </c>
      <c r="B536" s="197"/>
      <c r="C536" s="197"/>
      <c r="D536" s="197"/>
      <c r="E536" s="213">
        <f t="shared" si="11"/>
        <v>0</v>
      </c>
    </row>
    <row r="537" spans="1:5" s="180" customFormat="1" ht="24" customHeight="1" hidden="1">
      <c r="A537" s="212" t="s">
        <v>150</v>
      </c>
      <c r="B537" s="197"/>
      <c r="C537" s="197"/>
      <c r="D537" s="197"/>
      <c r="E537" s="213">
        <f t="shared" si="11"/>
        <v>0</v>
      </c>
    </row>
    <row r="538" spans="1:5" s="180" customFormat="1" ht="24" customHeight="1" hidden="1">
      <c r="A538" s="212" t="s">
        <v>506</v>
      </c>
      <c r="B538" s="197"/>
      <c r="C538" s="197"/>
      <c r="D538" s="197"/>
      <c r="E538" s="213">
        <f t="shared" si="11"/>
        <v>0</v>
      </c>
    </row>
    <row r="539" spans="1:5" s="180" customFormat="1" ht="21" customHeight="1" hidden="1">
      <c r="A539" s="212" t="s">
        <v>507</v>
      </c>
      <c r="B539" s="197"/>
      <c r="C539" s="197"/>
      <c r="D539" s="197"/>
      <c r="E539" s="213">
        <f t="shared" si="11"/>
        <v>0</v>
      </c>
    </row>
    <row r="540" spans="1:5" s="180" customFormat="1" ht="24" customHeight="1">
      <c r="A540" s="212" t="s">
        <v>508</v>
      </c>
      <c r="B540" s="197">
        <v>100</v>
      </c>
      <c r="C540" s="197">
        <v>0</v>
      </c>
      <c r="D540" s="197">
        <v>0</v>
      </c>
      <c r="E540" s="213">
        <f t="shared" si="11"/>
        <v>100</v>
      </c>
    </row>
    <row r="541" spans="1:5" s="180" customFormat="1" ht="24" customHeight="1">
      <c r="A541" s="212" t="s">
        <v>509</v>
      </c>
      <c r="B541" s="197">
        <v>1292</v>
      </c>
      <c r="C541" s="197">
        <v>0</v>
      </c>
      <c r="D541" s="197">
        <v>0</v>
      </c>
      <c r="E541" s="213">
        <f t="shared" si="11"/>
        <v>1292</v>
      </c>
    </row>
    <row r="542" spans="1:5" s="180" customFormat="1" ht="21" customHeight="1">
      <c r="A542" s="212" t="s">
        <v>510</v>
      </c>
      <c r="B542" s="197">
        <f>SUM(B543)</f>
        <v>0</v>
      </c>
      <c r="C542" s="197">
        <f>SUM(C543)</f>
        <v>0</v>
      </c>
      <c r="D542" s="197">
        <f>SUM(D543)</f>
        <v>0</v>
      </c>
      <c r="E542" s="213">
        <f t="shared" si="11"/>
        <v>0</v>
      </c>
    </row>
    <row r="543" spans="1:5" s="180" customFormat="1" ht="24" customHeight="1" hidden="1">
      <c r="A543" s="212" t="s">
        <v>511</v>
      </c>
      <c r="B543" s="197"/>
      <c r="C543" s="197"/>
      <c r="D543" s="197"/>
      <c r="E543" s="213">
        <f t="shared" si="11"/>
        <v>0</v>
      </c>
    </row>
    <row r="544" spans="1:5" s="180" customFormat="1" ht="21" customHeight="1">
      <c r="A544" s="212" t="s">
        <v>512</v>
      </c>
      <c r="B544" s="197">
        <f>SUM(B545:B551)</f>
        <v>26237</v>
      </c>
      <c r="C544" s="197">
        <f>SUM(C545:C551)</f>
        <v>2649</v>
      </c>
      <c r="D544" s="197">
        <f>SUM(D545:D551)</f>
        <v>0</v>
      </c>
      <c r="E544" s="213">
        <f t="shared" si="11"/>
        <v>28886</v>
      </c>
    </row>
    <row r="545" spans="1:5" s="180" customFormat="1" ht="21" customHeight="1">
      <c r="A545" s="212" t="s">
        <v>513</v>
      </c>
      <c r="B545" s="197">
        <v>8266</v>
      </c>
      <c r="C545" s="197">
        <v>1057</v>
      </c>
      <c r="D545" s="197">
        <v>0</v>
      </c>
      <c r="E545" s="213">
        <f t="shared" si="11"/>
        <v>9323</v>
      </c>
    </row>
    <row r="546" spans="1:5" s="180" customFormat="1" ht="21" customHeight="1">
      <c r="A546" s="212" t="s">
        <v>514</v>
      </c>
      <c r="B546" s="197">
        <v>6027</v>
      </c>
      <c r="C546" s="197">
        <v>1592</v>
      </c>
      <c r="D546" s="197">
        <v>0</v>
      </c>
      <c r="E546" s="213">
        <f t="shared" si="11"/>
        <v>7619</v>
      </c>
    </row>
    <row r="547" spans="1:5" s="180" customFormat="1" ht="24" customHeight="1" hidden="1">
      <c r="A547" s="212" t="s">
        <v>515</v>
      </c>
      <c r="B547" s="197"/>
      <c r="C547" s="197"/>
      <c r="D547" s="197"/>
      <c r="E547" s="213">
        <f t="shared" si="11"/>
        <v>0</v>
      </c>
    </row>
    <row r="548" spans="1:5" s="180" customFormat="1" ht="21" customHeight="1">
      <c r="A548" s="212" t="s">
        <v>516</v>
      </c>
      <c r="B548" s="197">
        <v>9555</v>
      </c>
      <c r="C548" s="197">
        <v>0</v>
      </c>
      <c r="D548" s="197">
        <v>0</v>
      </c>
      <c r="E548" s="213">
        <f t="shared" si="11"/>
        <v>9555</v>
      </c>
    </row>
    <row r="549" spans="1:5" s="180" customFormat="1" ht="24" customHeight="1">
      <c r="A549" s="212" t="s">
        <v>517</v>
      </c>
      <c r="B549" s="197">
        <v>2389</v>
      </c>
      <c r="C549" s="197">
        <v>0</v>
      </c>
      <c r="D549" s="197">
        <v>0</v>
      </c>
      <c r="E549" s="213">
        <f t="shared" si="11"/>
        <v>2389</v>
      </c>
    </row>
    <row r="550" spans="1:5" s="180" customFormat="1" ht="24" customHeight="1" hidden="1">
      <c r="A550" s="212" t="s">
        <v>518</v>
      </c>
      <c r="B550" s="197"/>
      <c r="C550" s="197"/>
      <c r="D550" s="197"/>
      <c r="E550" s="213">
        <f t="shared" si="11"/>
        <v>0</v>
      </c>
    </row>
    <row r="551" spans="1:5" s="180" customFormat="1" ht="24" customHeight="1" hidden="1">
      <c r="A551" s="212" t="s">
        <v>519</v>
      </c>
      <c r="B551" s="197"/>
      <c r="C551" s="197"/>
      <c r="D551" s="197"/>
      <c r="E551" s="213">
        <f t="shared" si="11"/>
        <v>0</v>
      </c>
    </row>
    <row r="552" spans="1:5" s="180" customFormat="1" ht="21" customHeight="1">
      <c r="A552" s="212" t="s">
        <v>520</v>
      </c>
      <c r="B552" s="197">
        <f>SUM(B553:B555)</f>
        <v>0</v>
      </c>
      <c r="C552" s="197">
        <f>SUM(C553:C555)</f>
        <v>0</v>
      </c>
      <c r="D552" s="197">
        <f>SUM(D553:D555)</f>
        <v>0</v>
      </c>
      <c r="E552" s="213">
        <f t="shared" si="11"/>
        <v>0</v>
      </c>
    </row>
    <row r="553" spans="1:5" s="180" customFormat="1" ht="24" customHeight="1" hidden="1">
      <c r="A553" s="212" t="s">
        <v>521</v>
      </c>
      <c r="B553" s="197"/>
      <c r="C553" s="197"/>
      <c r="D553" s="197"/>
      <c r="E553" s="213">
        <f t="shared" si="11"/>
        <v>0</v>
      </c>
    </row>
    <row r="554" spans="1:5" s="180" customFormat="1" ht="24" customHeight="1" hidden="1">
      <c r="A554" s="212" t="s">
        <v>522</v>
      </c>
      <c r="B554" s="197"/>
      <c r="C554" s="197"/>
      <c r="D554" s="197"/>
      <c r="E554" s="213">
        <f t="shared" si="11"/>
        <v>0</v>
      </c>
    </row>
    <row r="555" spans="1:5" s="180" customFormat="1" ht="24" customHeight="1" hidden="1">
      <c r="A555" s="212" t="s">
        <v>523</v>
      </c>
      <c r="B555" s="197"/>
      <c r="C555" s="197"/>
      <c r="D555" s="197"/>
      <c r="E555" s="213">
        <f t="shared" si="11"/>
        <v>0</v>
      </c>
    </row>
    <row r="556" spans="1:5" s="180" customFormat="1" ht="21" customHeight="1">
      <c r="A556" s="212" t="s">
        <v>524</v>
      </c>
      <c r="B556" s="197">
        <f>SUM(B557:B565)</f>
        <v>1207</v>
      </c>
      <c r="C556" s="197">
        <f>SUM(C557:C565)</f>
        <v>0</v>
      </c>
      <c r="D556" s="197">
        <f>SUM(D557:D565)</f>
        <v>0</v>
      </c>
      <c r="E556" s="213">
        <f t="shared" si="11"/>
        <v>1207</v>
      </c>
    </row>
    <row r="557" spans="1:5" s="180" customFormat="1" ht="24" customHeight="1">
      <c r="A557" s="212" t="s">
        <v>525</v>
      </c>
      <c r="B557" s="197">
        <v>173</v>
      </c>
      <c r="C557" s="197">
        <v>0</v>
      </c>
      <c r="D557" s="197">
        <v>0</v>
      </c>
      <c r="E557" s="213">
        <f t="shared" si="11"/>
        <v>173</v>
      </c>
    </row>
    <row r="558" spans="1:5" s="180" customFormat="1" ht="21" customHeight="1" hidden="1">
      <c r="A558" s="212" t="s">
        <v>526</v>
      </c>
      <c r="B558" s="197"/>
      <c r="C558" s="197"/>
      <c r="D558" s="197"/>
      <c r="E558" s="213">
        <f t="shared" si="11"/>
        <v>0</v>
      </c>
    </row>
    <row r="559" spans="1:5" s="180" customFormat="1" ht="24" customHeight="1" hidden="1">
      <c r="A559" s="212" t="s">
        <v>527</v>
      </c>
      <c r="B559" s="197"/>
      <c r="C559" s="197"/>
      <c r="D559" s="197"/>
      <c r="E559" s="213">
        <f t="shared" si="11"/>
        <v>0</v>
      </c>
    </row>
    <row r="560" spans="1:5" s="180" customFormat="1" ht="24" customHeight="1" hidden="1">
      <c r="A560" s="212" t="s">
        <v>528</v>
      </c>
      <c r="B560" s="197"/>
      <c r="C560" s="197"/>
      <c r="D560" s="197"/>
      <c r="E560" s="213">
        <f t="shared" si="11"/>
        <v>0</v>
      </c>
    </row>
    <row r="561" spans="1:5" s="180" customFormat="1" ht="24" customHeight="1" hidden="1">
      <c r="A561" s="212" t="s">
        <v>529</v>
      </c>
      <c r="B561" s="197"/>
      <c r="C561" s="197"/>
      <c r="D561" s="197"/>
      <c r="E561" s="213">
        <f t="shared" si="11"/>
        <v>0</v>
      </c>
    </row>
    <row r="562" spans="1:5" s="180" customFormat="1" ht="24" customHeight="1" hidden="1">
      <c r="A562" s="212" t="s">
        <v>530</v>
      </c>
      <c r="B562" s="197"/>
      <c r="C562" s="197"/>
      <c r="D562" s="197"/>
      <c r="E562" s="213">
        <f t="shared" si="11"/>
        <v>0</v>
      </c>
    </row>
    <row r="563" spans="1:5" s="180" customFormat="1" ht="24" customHeight="1" hidden="1">
      <c r="A563" s="212" t="s">
        <v>531</v>
      </c>
      <c r="B563" s="197"/>
      <c r="C563" s="197"/>
      <c r="D563" s="197"/>
      <c r="E563" s="213">
        <f t="shared" si="11"/>
        <v>0</v>
      </c>
    </row>
    <row r="564" spans="1:5" s="180" customFormat="1" ht="24" customHeight="1" hidden="1">
      <c r="A564" s="212" t="s">
        <v>532</v>
      </c>
      <c r="B564" s="197"/>
      <c r="C564" s="197"/>
      <c r="D564" s="197"/>
      <c r="E564" s="213">
        <f t="shared" si="11"/>
        <v>0</v>
      </c>
    </row>
    <row r="565" spans="1:5" s="180" customFormat="1" ht="21" customHeight="1">
      <c r="A565" s="212" t="s">
        <v>533</v>
      </c>
      <c r="B565" s="197">
        <v>1034</v>
      </c>
      <c r="C565" s="197">
        <v>0</v>
      </c>
      <c r="D565" s="197">
        <v>0</v>
      </c>
      <c r="E565" s="213">
        <f t="shared" si="11"/>
        <v>1034</v>
      </c>
    </row>
    <row r="566" spans="1:5" s="180" customFormat="1" ht="21" customHeight="1">
      <c r="A566" s="212" t="s">
        <v>534</v>
      </c>
      <c r="B566" s="197">
        <f>SUM(B567:B575)</f>
        <v>4074</v>
      </c>
      <c r="C566" s="197">
        <f>SUM(C567:C575)</f>
        <v>0</v>
      </c>
      <c r="D566" s="197">
        <f>SUM(D567:D575)</f>
        <v>0</v>
      </c>
      <c r="E566" s="213">
        <f t="shared" si="11"/>
        <v>4074</v>
      </c>
    </row>
    <row r="567" spans="1:5" s="180" customFormat="1" ht="21" customHeight="1">
      <c r="A567" s="212" t="s">
        <v>535</v>
      </c>
      <c r="B567" s="197">
        <v>1038</v>
      </c>
      <c r="C567" s="197">
        <v>0</v>
      </c>
      <c r="D567" s="197">
        <v>0</v>
      </c>
      <c r="E567" s="213">
        <f t="shared" si="11"/>
        <v>1038</v>
      </c>
    </row>
    <row r="568" spans="1:5" s="180" customFormat="1" ht="21" customHeight="1">
      <c r="A568" s="212" t="s">
        <v>536</v>
      </c>
      <c r="B568" s="197">
        <v>10</v>
      </c>
      <c r="C568" s="197">
        <v>0</v>
      </c>
      <c r="D568" s="197">
        <v>0</v>
      </c>
      <c r="E568" s="213">
        <f t="shared" si="11"/>
        <v>10</v>
      </c>
    </row>
    <row r="569" spans="1:5" s="180" customFormat="1" ht="21" customHeight="1">
      <c r="A569" s="212" t="s">
        <v>537</v>
      </c>
      <c r="B569" s="197">
        <v>300</v>
      </c>
      <c r="C569" s="197">
        <v>0</v>
      </c>
      <c r="D569" s="197">
        <v>0</v>
      </c>
      <c r="E569" s="213">
        <f t="shared" si="11"/>
        <v>300</v>
      </c>
    </row>
    <row r="570" spans="1:5" s="180" customFormat="1" ht="24" customHeight="1" hidden="1">
      <c r="A570" s="212" t="s">
        <v>538</v>
      </c>
      <c r="B570" s="197"/>
      <c r="C570" s="197"/>
      <c r="D570" s="197"/>
      <c r="E570" s="213">
        <f t="shared" si="11"/>
        <v>0</v>
      </c>
    </row>
    <row r="571" spans="1:5" s="180" customFormat="1" ht="21" customHeight="1">
      <c r="A571" s="212" t="s">
        <v>539</v>
      </c>
      <c r="B571" s="197">
        <v>1096</v>
      </c>
      <c r="C571" s="197">
        <v>0</v>
      </c>
      <c r="D571" s="197">
        <v>0</v>
      </c>
      <c r="E571" s="213">
        <f t="shared" si="11"/>
        <v>1096</v>
      </c>
    </row>
    <row r="572" spans="1:5" s="180" customFormat="1" ht="21" customHeight="1">
      <c r="A572" s="212" t="s">
        <v>540</v>
      </c>
      <c r="B572" s="197">
        <v>84</v>
      </c>
      <c r="C572" s="197">
        <v>0</v>
      </c>
      <c r="D572" s="197">
        <v>0</v>
      </c>
      <c r="E572" s="213">
        <f t="shared" si="11"/>
        <v>84</v>
      </c>
    </row>
    <row r="573" spans="1:5" s="180" customFormat="1" ht="21" customHeight="1" hidden="1">
      <c r="A573" s="217" t="s">
        <v>541</v>
      </c>
      <c r="B573" s="197"/>
      <c r="C573" s="197"/>
      <c r="D573" s="197"/>
      <c r="E573" s="213">
        <f t="shared" si="11"/>
        <v>0</v>
      </c>
    </row>
    <row r="574" spans="1:5" s="180" customFormat="1" ht="21" customHeight="1">
      <c r="A574" s="217" t="s">
        <v>542</v>
      </c>
      <c r="B574" s="197">
        <v>10</v>
      </c>
      <c r="C574" s="197">
        <v>0</v>
      </c>
      <c r="D574" s="197">
        <v>0</v>
      </c>
      <c r="E574" s="213">
        <f t="shared" si="11"/>
        <v>10</v>
      </c>
    </row>
    <row r="575" spans="1:5" s="180" customFormat="1" ht="21" customHeight="1">
      <c r="A575" s="212" t="s">
        <v>543</v>
      </c>
      <c r="B575" s="197">
        <v>1536</v>
      </c>
      <c r="C575" s="197">
        <v>0</v>
      </c>
      <c r="D575" s="197">
        <v>0</v>
      </c>
      <c r="E575" s="213">
        <f aca="true" t="shared" si="12" ref="E575:E638">B575+C575+D575</f>
        <v>1536</v>
      </c>
    </row>
    <row r="576" spans="1:5" s="180" customFormat="1" ht="21" customHeight="1">
      <c r="A576" s="212" t="s">
        <v>544</v>
      </c>
      <c r="B576" s="197">
        <f>SUM(B577:B582)</f>
        <v>2002</v>
      </c>
      <c r="C576" s="197">
        <f>SUM(C577:C582)</f>
        <v>0</v>
      </c>
      <c r="D576" s="197">
        <f>SUM(D577:D582)</f>
        <v>0</v>
      </c>
      <c r="E576" s="213">
        <f t="shared" si="12"/>
        <v>2002</v>
      </c>
    </row>
    <row r="577" spans="1:5" s="180" customFormat="1" ht="21" customHeight="1">
      <c r="A577" s="212" t="s">
        <v>545</v>
      </c>
      <c r="B577" s="197">
        <v>1300</v>
      </c>
      <c r="C577" s="197">
        <v>0</v>
      </c>
      <c r="D577" s="197">
        <v>0</v>
      </c>
      <c r="E577" s="213">
        <f t="shared" si="12"/>
        <v>1300</v>
      </c>
    </row>
    <row r="578" spans="1:5" s="180" customFormat="1" ht="24" customHeight="1">
      <c r="A578" s="212" t="s">
        <v>546</v>
      </c>
      <c r="B578" s="197">
        <v>4</v>
      </c>
      <c r="C578" s="197">
        <v>0</v>
      </c>
      <c r="D578" s="197">
        <v>0</v>
      </c>
      <c r="E578" s="213">
        <f t="shared" si="12"/>
        <v>4</v>
      </c>
    </row>
    <row r="579" spans="1:5" s="180" customFormat="1" ht="21" customHeight="1">
      <c r="A579" s="212" t="s">
        <v>547</v>
      </c>
      <c r="B579" s="197">
        <v>22</v>
      </c>
      <c r="C579" s="197">
        <v>0</v>
      </c>
      <c r="D579" s="197">
        <v>0</v>
      </c>
      <c r="E579" s="213">
        <f t="shared" si="12"/>
        <v>22</v>
      </c>
    </row>
    <row r="580" spans="1:5" s="180" customFormat="1" ht="21" customHeight="1">
      <c r="A580" s="212" t="s">
        <v>548</v>
      </c>
      <c r="B580" s="197">
        <v>56</v>
      </c>
      <c r="C580" s="197">
        <v>0</v>
      </c>
      <c r="D580" s="197">
        <v>0</v>
      </c>
      <c r="E580" s="213">
        <f t="shared" si="12"/>
        <v>56</v>
      </c>
    </row>
    <row r="581" spans="1:5" s="180" customFormat="1" ht="24" customHeight="1">
      <c r="A581" s="212" t="s">
        <v>549</v>
      </c>
      <c r="B581" s="197">
        <v>46</v>
      </c>
      <c r="C581" s="197">
        <v>0</v>
      </c>
      <c r="D581" s="197">
        <v>0</v>
      </c>
      <c r="E581" s="213">
        <f t="shared" si="12"/>
        <v>46</v>
      </c>
    </row>
    <row r="582" spans="1:5" s="180" customFormat="1" ht="21" customHeight="1">
      <c r="A582" s="212" t="s">
        <v>550</v>
      </c>
      <c r="B582" s="197">
        <v>574</v>
      </c>
      <c r="C582" s="197">
        <v>0</v>
      </c>
      <c r="D582" s="197">
        <v>0</v>
      </c>
      <c r="E582" s="213">
        <f t="shared" si="12"/>
        <v>574</v>
      </c>
    </row>
    <row r="583" spans="1:5" s="180" customFormat="1" ht="21" customHeight="1">
      <c r="A583" s="212" t="s">
        <v>551</v>
      </c>
      <c r="B583" s="197">
        <f>SUM(B584:B590)</f>
        <v>1301</v>
      </c>
      <c r="C583" s="197">
        <f>SUM(C584:C590)</f>
        <v>0</v>
      </c>
      <c r="D583" s="197">
        <f>SUM(D584:D590)</f>
        <v>0</v>
      </c>
      <c r="E583" s="213">
        <f t="shared" si="12"/>
        <v>1301</v>
      </c>
    </row>
    <row r="584" spans="1:5" s="180" customFormat="1" ht="21" customHeight="1">
      <c r="A584" s="212" t="s">
        <v>552</v>
      </c>
      <c r="B584" s="197">
        <v>226</v>
      </c>
      <c r="C584" s="197">
        <v>0</v>
      </c>
      <c r="D584" s="197">
        <v>0</v>
      </c>
      <c r="E584" s="213">
        <f t="shared" si="12"/>
        <v>226</v>
      </c>
    </row>
    <row r="585" spans="1:5" s="180" customFormat="1" ht="21" customHeight="1">
      <c r="A585" s="212" t="s">
        <v>553</v>
      </c>
      <c r="B585" s="197">
        <v>649</v>
      </c>
      <c r="C585" s="197">
        <v>0</v>
      </c>
      <c r="D585" s="197">
        <v>0</v>
      </c>
      <c r="E585" s="213">
        <f t="shared" si="12"/>
        <v>649</v>
      </c>
    </row>
    <row r="586" spans="1:5" s="180" customFormat="1" ht="24" customHeight="1" hidden="1">
      <c r="A586" s="212" t="s">
        <v>554</v>
      </c>
      <c r="B586" s="197"/>
      <c r="C586" s="197"/>
      <c r="D586" s="197"/>
      <c r="E586" s="213">
        <f t="shared" si="12"/>
        <v>0</v>
      </c>
    </row>
    <row r="587" spans="1:5" s="180" customFormat="1" ht="21" customHeight="1">
      <c r="A587" s="212" t="s">
        <v>555</v>
      </c>
      <c r="B587" s="197">
        <v>180</v>
      </c>
      <c r="C587" s="197">
        <v>0</v>
      </c>
      <c r="D587" s="197">
        <v>0</v>
      </c>
      <c r="E587" s="213">
        <f t="shared" si="12"/>
        <v>180</v>
      </c>
    </row>
    <row r="588" spans="1:5" s="180" customFormat="1" ht="24" customHeight="1" hidden="1">
      <c r="A588" s="212" t="s">
        <v>556</v>
      </c>
      <c r="B588" s="197"/>
      <c r="C588" s="197"/>
      <c r="D588" s="197"/>
      <c r="E588" s="213">
        <f t="shared" si="12"/>
        <v>0</v>
      </c>
    </row>
    <row r="589" spans="1:5" s="180" customFormat="1" ht="24" customHeight="1">
      <c r="A589" s="212" t="s">
        <v>557</v>
      </c>
      <c r="B589" s="197">
        <v>188</v>
      </c>
      <c r="C589" s="197">
        <v>0</v>
      </c>
      <c r="D589" s="197">
        <v>0</v>
      </c>
      <c r="E589" s="213">
        <f t="shared" si="12"/>
        <v>188</v>
      </c>
    </row>
    <row r="590" spans="1:5" s="180" customFormat="1" ht="21" customHeight="1">
      <c r="A590" s="212" t="s">
        <v>558</v>
      </c>
      <c r="B590" s="197">
        <v>58</v>
      </c>
      <c r="C590" s="197">
        <v>0</v>
      </c>
      <c r="D590" s="197">
        <v>0</v>
      </c>
      <c r="E590" s="213">
        <f t="shared" si="12"/>
        <v>58</v>
      </c>
    </row>
    <row r="591" spans="1:5" s="180" customFormat="1" ht="21" customHeight="1">
      <c r="A591" s="212" t="s">
        <v>559</v>
      </c>
      <c r="B591" s="197">
        <f>SUM(B592:B599)</f>
        <v>4163</v>
      </c>
      <c r="C591" s="197">
        <f>SUM(C592:C599)</f>
        <v>24</v>
      </c>
      <c r="D591" s="197">
        <f>SUM(D592:D599)</f>
        <v>0</v>
      </c>
      <c r="E591" s="213">
        <f t="shared" si="12"/>
        <v>4187</v>
      </c>
    </row>
    <row r="592" spans="1:5" s="180" customFormat="1" ht="21" customHeight="1">
      <c r="A592" s="212" t="s">
        <v>148</v>
      </c>
      <c r="B592" s="197">
        <v>171</v>
      </c>
      <c r="C592" s="197">
        <v>24</v>
      </c>
      <c r="D592" s="215">
        <v>0</v>
      </c>
      <c r="E592" s="213">
        <f t="shared" si="12"/>
        <v>195</v>
      </c>
    </row>
    <row r="593" spans="1:5" s="180" customFormat="1" ht="24" customHeight="1" hidden="1">
      <c r="A593" s="212" t="s">
        <v>149</v>
      </c>
      <c r="B593" s="197"/>
      <c r="C593" s="197"/>
      <c r="D593" s="197"/>
      <c r="E593" s="213">
        <f t="shared" si="12"/>
        <v>0</v>
      </c>
    </row>
    <row r="594" spans="1:5" s="180" customFormat="1" ht="24" customHeight="1" hidden="1">
      <c r="A594" s="212" t="s">
        <v>150</v>
      </c>
      <c r="B594" s="197"/>
      <c r="C594" s="197"/>
      <c r="D594" s="197"/>
      <c r="E594" s="213">
        <f t="shared" si="12"/>
        <v>0</v>
      </c>
    </row>
    <row r="595" spans="1:5" s="180" customFormat="1" ht="21" customHeight="1">
      <c r="A595" s="212" t="s">
        <v>560</v>
      </c>
      <c r="B595" s="197">
        <v>25</v>
      </c>
      <c r="C595" s="197">
        <v>0</v>
      </c>
      <c r="D595" s="197">
        <v>0</v>
      </c>
      <c r="E595" s="213">
        <f t="shared" si="12"/>
        <v>25</v>
      </c>
    </row>
    <row r="596" spans="1:5" s="180" customFormat="1" ht="21" customHeight="1">
      <c r="A596" s="212" t="s">
        <v>561</v>
      </c>
      <c r="B596" s="197">
        <v>8</v>
      </c>
      <c r="C596" s="197">
        <v>0</v>
      </c>
      <c r="D596" s="197">
        <v>0</v>
      </c>
      <c r="E596" s="213">
        <f t="shared" si="12"/>
        <v>8</v>
      </c>
    </row>
    <row r="597" spans="1:5" s="180" customFormat="1" ht="24" customHeight="1" hidden="1">
      <c r="A597" s="212" t="s">
        <v>562</v>
      </c>
      <c r="B597" s="197"/>
      <c r="C597" s="197"/>
      <c r="D597" s="197"/>
      <c r="E597" s="213">
        <f t="shared" si="12"/>
        <v>0</v>
      </c>
    </row>
    <row r="598" spans="1:5" s="180" customFormat="1" ht="21" customHeight="1">
      <c r="A598" s="212" t="s">
        <v>563</v>
      </c>
      <c r="B598" s="197">
        <v>3113</v>
      </c>
      <c r="C598" s="197">
        <v>0</v>
      </c>
      <c r="D598" s="197">
        <v>0</v>
      </c>
      <c r="E598" s="213">
        <f t="shared" si="12"/>
        <v>3113</v>
      </c>
    </row>
    <row r="599" spans="1:5" s="180" customFormat="1" ht="21" customHeight="1">
      <c r="A599" s="212" t="s">
        <v>564</v>
      </c>
      <c r="B599" s="197">
        <v>846</v>
      </c>
      <c r="C599" s="215">
        <v>0</v>
      </c>
      <c r="D599" s="197">
        <v>0</v>
      </c>
      <c r="E599" s="213">
        <f t="shared" si="12"/>
        <v>846</v>
      </c>
    </row>
    <row r="600" spans="1:5" s="180" customFormat="1" ht="21" customHeight="1">
      <c r="A600" s="212" t="s">
        <v>565</v>
      </c>
      <c r="B600" s="197">
        <f>SUM(B601:B604)</f>
        <v>63</v>
      </c>
      <c r="C600" s="197">
        <f>SUM(C601:C604)</f>
        <v>9</v>
      </c>
      <c r="D600" s="197">
        <f>SUM(D601:D604)</f>
        <v>0</v>
      </c>
      <c r="E600" s="213">
        <f t="shared" si="12"/>
        <v>72</v>
      </c>
    </row>
    <row r="601" spans="1:5" s="180" customFormat="1" ht="21" customHeight="1">
      <c r="A601" s="212" t="s">
        <v>148</v>
      </c>
      <c r="B601" s="197">
        <v>63</v>
      </c>
      <c r="C601" s="197">
        <v>9</v>
      </c>
      <c r="D601" s="197">
        <v>0</v>
      </c>
      <c r="E601" s="213">
        <f t="shared" si="12"/>
        <v>72</v>
      </c>
    </row>
    <row r="602" spans="1:5" s="180" customFormat="1" ht="24" customHeight="1" hidden="1">
      <c r="A602" s="212" t="s">
        <v>149</v>
      </c>
      <c r="B602" s="197"/>
      <c r="C602" s="197"/>
      <c r="D602" s="197"/>
      <c r="E602" s="213">
        <f t="shared" si="12"/>
        <v>0</v>
      </c>
    </row>
    <row r="603" spans="1:5" s="180" customFormat="1" ht="24" customHeight="1" hidden="1">
      <c r="A603" s="212" t="s">
        <v>150</v>
      </c>
      <c r="B603" s="197"/>
      <c r="C603" s="197"/>
      <c r="D603" s="197"/>
      <c r="E603" s="213">
        <f t="shared" si="12"/>
        <v>0</v>
      </c>
    </row>
    <row r="604" spans="1:5" s="180" customFormat="1" ht="24" customHeight="1" hidden="1">
      <c r="A604" s="212" t="s">
        <v>566</v>
      </c>
      <c r="B604" s="197"/>
      <c r="C604" s="197"/>
      <c r="D604" s="197"/>
      <c r="E604" s="213">
        <f t="shared" si="12"/>
        <v>0</v>
      </c>
    </row>
    <row r="605" spans="1:5" s="180" customFormat="1" ht="21" customHeight="1">
      <c r="A605" s="212" t="s">
        <v>567</v>
      </c>
      <c r="B605" s="197">
        <f>SUM(B606:B607)</f>
        <v>7939</v>
      </c>
      <c r="C605" s="197">
        <f>SUM(C606:C607)</f>
        <v>0</v>
      </c>
      <c r="D605" s="197">
        <f>SUM(D606:D607)</f>
        <v>0</v>
      </c>
      <c r="E605" s="213">
        <f t="shared" si="12"/>
        <v>7939</v>
      </c>
    </row>
    <row r="606" spans="1:5" s="180" customFormat="1" ht="21" customHeight="1">
      <c r="A606" s="212" t="s">
        <v>568</v>
      </c>
      <c r="B606" s="197">
        <v>2781</v>
      </c>
      <c r="C606" s="197">
        <v>0</v>
      </c>
      <c r="D606" s="197">
        <v>0</v>
      </c>
      <c r="E606" s="213">
        <f t="shared" si="12"/>
        <v>2781</v>
      </c>
    </row>
    <row r="607" spans="1:5" s="180" customFormat="1" ht="21" customHeight="1">
      <c r="A607" s="212" t="s">
        <v>569</v>
      </c>
      <c r="B607" s="197">
        <v>5158</v>
      </c>
      <c r="C607" s="197">
        <v>0</v>
      </c>
      <c r="D607" s="197">
        <v>0</v>
      </c>
      <c r="E607" s="213">
        <f t="shared" si="12"/>
        <v>5158</v>
      </c>
    </row>
    <row r="608" spans="1:5" s="180" customFormat="1" ht="21" customHeight="1">
      <c r="A608" s="212" t="s">
        <v>570</v>
      </c>
      <c r="B608" s="197">
        <f>SUM(B609:B610)</f>
        <v>252</v>
      </c>
      <c r="C608" s="197">
        <f>SUM(C609:C610)</f>
        <v>0</v>
      </c>
      <c r="D608" s="197">
        <f>SUM(D609:D610)</f>
        <v>0</v>
      </c>
      <c r="E608" s="213">
        <f t="shared" si="12"/>
        <v>252</v>
      </c>
    </row>
    <row r="609" spans="1:5" s="180" customFormat="1" ht="21" customHeight="1">
      <c r="A609" s="212" t="s">
        <v>571</v>
      </c>
      <c r="B609" s="197">
        <v>250</v>
      </c>
      <c r="C609" s="197">
        <v>0</v>
      </c>
      <c r="D609" s="197">
        <v>0</v>
      </c>
      <c r="E609" s="213">
        <f t="shared" si="12"/>
        <v>250</v>
      </c>
    </row>
    <row r="610" spans="1:5" s="180" customFormat="1" ht="21" customHeight="1">
      <c r="A610" s="212" t="s">
        <v>572</v>
      </c>
      <c r="B610" s="197">
        <v>2</v>
      </c>
      <c r="C610" s="197">
        <v>0</v>
      </c>
      <c r="D610" s="197">
        <v>0</v>
      </c>
      <c r="E610" s="213">
        <f t="shared" si="12"/>
        <v>2</v>
      </c>
    </row>
    <row r="611" spans="1:5" s="180" customFormat="1" ht="21" customHeight="1">
      <c r="A611" s="212" t="s">
        <v>573</v>
      </c>
      <c r="B611" s="197">
        <f>SUM(B612:B613)</f>
        <v>1482</v>
      </c>
      <c r="C611" s="197">
        <f>SUM(C612:C613)</f>
        <v>0</v>
      </c>
      <c r="D611" s="197">
        <f>SUM(D612:D613)</f>
        <v>0</v>
      </c>
      <c r="E611" s="213">
        <f t="shared" si="12"/>
        <v>1482</v>
      </c>
    </row>
    <row r="612" spans="1:5" s="180" customFormat="1" ht="21" customHeight="1">
      <c r="A612" s="212" t="s">
        <v>574</v>
      </c>
      <c r="B612" s="197">
        <v>476</v>
      </c>
      <c r="C612" s="215">
        <v>0</v>
      </c>
      <c r="D612" s="197">
        <v>0</v>
      </c>
      <c r="E612" s="213">
        <f t="shared" si="12"/>
        <v>476</v>
      </c>
    </row>
    <row r="613" spans="1:5" s="180" customFormat="1" ht="21" customHeight="1">
      <c r="A613" s="212" t="s">
        <v>575</v>
      </c>
      <c r="B613" s="197">
        <v>1006</v>
      </c>
      <c r="C613" s="197">
        <v>0</v>
      </c>
      <c r="D613" s="197">
        <v>0</v>
      </c>
      <c r="E613" s="213">
        <f t="shared" si="12"/>
        <v>1006</v>
      </c>
    </row>
    <row r="614" spans="1:5" s="180" customFormat="1" ht="21" customHeight="1">
      <c r="A614" s="212" t="s">
        <v>576</v>
      </c>
      <c r="B614" s="197">
        <f>SUM(B615:B616)</f>
        <v>0</v>
      </c>
      <c r="C614" s="197">
        <f>SUM(C615:C616)</f>
        <v>0</v>
      </c>
      <c r="D614" s="197">
        <f>SUM(D615:D616)</f>
        <v>0</v>
      </c>
      <c r="E614" s="213">
        <f t="shared" si="12"/>
        <v>0</v>
      </c>
    </row>
    <row r="615" spans="1:5" s="180" customFormat="1" ht="24" customHeight="1" hidden="1">
      <c r="A615" s="212" t="s">
        <v>577</v>
      </c>
      <c r="B615" s="197"/>
      <c r="C615" s="197"/>
      <c r="D615" s="197"/>
      <c r="E615" s="213">
        <f t="shared" si="12"/>
        <v>0</v>
      </c>
    </row>
    <row r="616" spans="1:5" s="180" customFormat="1" ht="24" customHeight="1" hidden="1">
      <c r="A616" s="212" t="s">
        <v>578</v>
      </c>
      <c r="B616" s="197"/>
      <c r="C616" s="197"/>
      <c r="D616" s="197"/>
      <c r="E616" s="213">
        <f t="shared" si="12"/>
        <v>0</v>
      </c>
    </row>
    <row r="617" spans="1:5" s="180" customFormat="1" ht="21" customHeight="1">
      <c r="A617" s="212" t="s">
        <v>579</v>
      </c>
      <c r="B617" s="197">
        <f>SUM(B618:B619)</f>
        <v>0</v>
      </c>
      <c r="C617" s="197">
        <f>SUM(C618:C619)</f>
        <v>0</v>
      </c>
      <c r="D617" s="197">
        <f>SUM(D618:D619)</f>
        <v>0</v>
      </c>
      <c r="E617" s="213">
        <f t="shared" si="12"/>
        <v>0</v>
      </c>
    </row>
    <row r="618" spans="1:5" s="180" customFormat="1" ht="24" customHeight="1" hidden="1">
      <c r="A618" s="212" t="s">
        <v>580</v>
      </c>
      <c r="B618" s="197"/>
      <c r="C618" s="197"/>
      <c r="D618" s="197"/>
      <c r="E618" s="213">
        <f t="shared" si="12"/>
        <v>0</v>
      </c>
    </row>
    <row r="619" spans="1:5" s="180" customFormat="1" ht="24" customHeight="1" hidden="1">
      <c r="A619" s="212" t="s">
        <v>581</v>
      </c>
      <c r="B619" s="197"/>
      <c r="C619" s="197"/>
      <c r="D619" s="197"/>
      <c r="E619" s="213">
        <f t="shared" si="12"/>
        <v>0</v>
      </c>
    </row>
    <row r="620" spans="1:5" s="180" customFormat="1" ht="21" customHeight="1">
      <c r="A620" s="212" t="s">
        <v>582</v>
      </c>
      <c r="B620" s="197">
        <f>SUM(B621:B623)</f>
        <v>11787</v>
      </c>
      <c r="C620" s="197">
        <f>SUM(C621:C623)</f>
        <v>0</v>
      </c>
      <c r="D620" s="197">
        <f>SUM(D621:D623)</f>
        <v>-55</v>
      </c>
      <c r="E620" s="213">
        <f t="shared" si="12"/>
        <v>11732</v>
      </c>
    </row>
    <row r="621" spans="1:5" s="180" customFormat="1" ht="24" customHeight="1" hidden="1">
      <c r="A621" s="212" t="s">
        <v>583</v>
      </c>
      <c r="B621" s="197"/>
      <c r="C621" s="197"/>
      <c r="D621" s="197"/>
      <c r="E621" s="213">
        <f t="shared" si="12"/>
        <v>0</v>
      </c>
    </row>
    <row r="622" spans="1:5" s="180" customFormat="1" ht="21" customHeight="1">
      <c r="A622" s="212" t="s">
        <v>584</v>
      </c>
      <c r="B622" s="197">
        <v>11787</v>
      </c>
      <c r="C622" s="197">
        <v>0</v>
      </c>
      <c r="D622" s="218">
        <v>-55</v>
      </c>
      <c r="E622" s="213">
        <f t="shared" si="12"/>
        <v>11732</v>
      </c>
    </row>
    <row r="623" spans="1:5" s="180" customFormat="1" ht="24" customHeight="1" hidden="1">
      <c r="A623" s="212" t="s">
        <v>585</v>
      </c>
      <c r="B623" s="197"/>
      <c r="C623" s="197"/>
      <c r="D623" s="197"/>
      <c r="E623" s="213">
        <f t="shared" si="12"/>
        <v>0</v>
      </c>
    </row>
    <row r="624" spans="1:5" s="180" customFormat="1" ht="21" customHeight="1">
      <c r="A624" s="212" t="s">
        <v>586</v>
      </c>
      <c r="B624" s="197">
        <f>SUM(B625:B628)</f>
        <v>0</v>
      </c>
      <c r="C624" s="197">
        <f>SUM(C625:C628)</f>
        <v>0</v>
      </c>
      <c r="D624" s="197">
        <f>SUM(D625:D628)</f>
        <v>0</v>
      </c>
      <c r="E624" s="213">
        <f t="shared" si="12"/>
        <v>0</v>
      </c>
    </row>
    <row r="625" spans="1:5" s="180" customFormat="1" ht="21" customHeight="1" hidden="1">
      <c r="A625" s="212" t="s">
        <v>587</v>
      </c>
      <c r="B625" s="197"/>
      <c r="C625" s="197"/>
      <c r="D625" s="197"/>
      <c r="E625" s="213">
        <f t="shared" si="12"/>
        <v>0</v>
      </c>
    </row>
    <row r="626" spans="1:5" s="180" customFormat="1" ht="21" customHeight="1" hidden="1">
      <c r="A626" s="212" t="s">
        <v>588</v>
      </c>
      <c r="B626" s="197"/>
      <c r="C626" s="197"/>
      <c r="D626" s="197"/>
      <c r="E626" s="213">
        <f t="shared" si="12"/>
        <v>0</v>
      </c>
    </row>
    <row r="627" spans="1:5" s="180" customFormat="1" ht="21" customHeight="1" hidden="1">
      <c r="A627" s="212" t="s">
        <v>589</v>
      </c>
      <c r="B627" s="197"/>
      <c r="C627" s="197"/>
      <c r="D627" s="197"/>
      <c r="E627" s="213">
        <f t="shared" si="12"/>
        <v>0</v>
      </c>
    </row>
    <row r="628" spans="1:5" s="180" customFormat="1" ht="24" customHeight="1" hidden="1">
      <c r="A628" s="212" t="s">
        <v>590</v>
      </c>
      <c r="B628" s="197"/>
      <c r="C628" s="197"/>
      <c r="D628" s="197"/>
      <c r="E628" s="213">
        <f t="shared" si="12"/>
        <v>0</v>
      </c>
    </row>
    <row r="629" spans="1:5" s="180" customFormat="1" ht="21" customHeight="1">
      <c r="A629" s="212" t="s">
        <v>591</v>
      </c>
      <c r="B629" s="197">
        <f>SUM(B630:B636)</f>
        <v>497</v>
      </c>
      <c r="C629" s="197">
        <f>SUM(C630:C636)</f>
        <v>47</v>
      </c>
      <c r="D629" s="197">
        <f>SUM(D630:D636)</f>
        <v>0</v>
      </c>
      <c r="E629" s="213">
        <f t="shared" si="12"/>
        <v>544</v>
      </c>
    </row>
    <row r="630" spans="1:5" s="180" customFormat="1" ht="21" customHeight="1">
      <c r="A630" s="212" t="s">
        <v>148</v>
      </c>
      <c r="B630" s="197">
        <v>296</v>
      </c>
      <c r="C630" s="197">
        <v>47</v>
      </c>
      <c r="D630" s="215">
        <v>0</v>
      </c>
      <c r="E630" s="213">
        <f t="shared" si="12"/>
        <v>343</v>
      </c>
    </row>
    <row r="631" spans="1:5" s="180" customFormat="1" ht="24" customHeight="1" hidden="1">
      <c r="A631" s="212" t="s">
        <v>149</v>
      </c>
      <c r="B631" s="197"/>
      <c r="C631" s="197"/>
      <c r="D631" s="197"/>
      <c r="E631" s="213">
        <f t="shared" si="12"/>
        <v>0</v>
      </c>
    </row>
    <row r="632" spans="1:5" s="180" customFormat="1" ht="24" customHeight="1" hidden="1">
      <c r="A632" s="212" t="s">
        <v>150</v>
      </c>
      <c r="B632" s="197"/>
      <c r="C632" s="197"/>
      <c r="D632" s="197"/>
      <c r="E632" s="213">
        <f t="shared" si="12"/>
        <v>0</v>
      </c>
    </row>
    <row r="633" spans="1:5" s="180" customFormat="1" ht="21" customHeight="1">
      <c r="A633" s="212" t="s">
        <v>592</v>
      </c>
      <c r="B633" s="197">
        <v>11</v>
      </c>
      <c r="C633" s="197">
        <v>0</v>
      </c>
      <c r="D633" s="197">
        <v>0</v>
      </c>
      <c r="E633" s="213">
        <f t="shared" si="12"/>
        <v>11</v>
      </c>
    </row>
    <row r="634" spans="1:5" s="180" customFormat="1" ht="24" customHeight="1" hidden="1">
      <c r="A634" s="212" t="s">
        <v>593</v>
      </c>
      <c r="B634" s="197"/>
      <c r="C634" s="197"/>
      <c r="D634" s="197"/>
      <c r="E634" s="213">
        <f t="shared" si="12"/>
        <v>0</v>
      </c>
    </row>
    <row r="635" spans="1:5" s="180" customFormat="1" ht="24" customHeight="1" hidden="1">
      <c r="A635" s="212" t="s">
        <v>157</v>
      </c>
      <c r="B635" s="197"/>
      <c r="C635" s="197"/>
      <c r="D635" s="197"/>
      <c r="E635" s="213">
        <f t="shared" si="12"/>
        <v>0</v>
      </c>
    </row>
    <row r="636" spans="1:5" s="180" customFormat="1" ht="24" customHeight="1">
      <c r="A636" s="212" t="s">
        <v>594</v>
      </c>
      <c r="B636" s="197">
        <v>190</v>
      </c>
      <c r="C636" s="197">
        <v>0</v>
      </c>
      <c r="D636" s="197">
        <v>0</v>
      </c>
      <c r="E636" s="213">
        <f t="shared" si="12"/>
        <v>190</v>
      </c>
    </row>
    <row r="637" spans="1:5" s="180" customFormat="1" ht="24" customHeight="1">
      <c r="A637" s="217" t="s">
        <v>595</v>
      </c>
      <c r="B637" s="197">
        <f>SUM(B638:B639)</f>
        <v>0</v>
      </c>
      <c r="C637" s="197">
        <f>SUM(C638:C639)</f>
        <v>0</v>
      </c>
      <c r="D637" s="197">
        <f>SUM(D638:D639)</f>
        <v>0</v>
      </c>
      <c r="E637" s="213">
        <f t="shared" si="12"/>
        <v>0</v>
      </c>
    </row>
    <row r="638" spans="1:5" s="180" customFormat="1" ht="24" customHeight="1" hidden="1">
      <c r="A638" s="217" t="s">
        <v>596</v>
      </c>
      <c r="B638" s="197"/>
      <c r="C638" s="197"/>
      <c r="D638" s="197"/>
      <c r="E638" s="213">
        <f t="shared" si="12"/>
        <v>0</v>
      </c>
    </row>
    <row r="639" spans="1:5" s="180" customFormat="1" ht="24" customHeight="1" hidden="1">
      <c r="A639" s="217" t="s">
        <v>597</v>
      </c>
      <c r="B639" s="197"/>
      <c r="C639" s="197"/>
      <c r="D639" s="197"/>
      <c r="E639" s="213">
        <f>B639+C639+D639</f>
        <v>0</v>
      </c>
    </row>
    <row r="640" spans="1:5" s="180" customFormat="1" ht="21" customHeight="1">
      <c r="A640" s="212" t="s">
        <v>598</v>
      </c>
      <c r="B640" s="197">
        <v>738</v>
      </c>
      <c r="C640" s="197">
        <v>0</v>
      </c>
      <c r="D640" s="197">
        <v>-39</v>
      </c>
      <c r="E640" s="213">
        <f aca="true" t="shared" si="13" ref="E640:E703">B640+C640+D640</f>
        <v>699</v>
      </c>
    </row>
    <row r="641" spans="1:5" s="180" customFormat="1" ht="21" customHeight="1">
      <c r="A641" s="212" t="s">
        <v>599</v>
      </c>
      <c r="B641" s="197">
        <f>SUM(B642,B647,B661,B665,B677,B680,B684,B689,B693,B697,B700,B709,B711)</f>
        <v>43302</v>
      </c>
      <c r="C641" s="197">
        <f>SUM(C642,C647,C661,C665,C677,C680,C684,C689,C693,C697,C700,C709,C711)</f>
        <v>876</v>
      </c>
      <c r="D641" s="197">
        <f>SUM(D642,D647,D661,D665,D677,D680,D684,D689,D693,D697,D700,D709,D711)</f>
        <v>0</v>
      </c>
      <c r="E641" s="213">
        <f t="shared" si="13"/>
        <v>44178</v>
      </c>
    </row>
    <row r="642" spans="1:5" s="180" customFormat="1" ht="21" customHeight="1">
      <c r="A642" s="212" t="s">
        <v>600</v>
      </c>
      <c r="B642" s="197">
        <f>SUM(B643:B646)</f>
        <v>432</v>
      </c>
      <c r="C642" s="197">
        <f>SUM(C643:C646)</f>
        <v>68</v>
      </c>
      <c r="D642" s="197">
        <f>SUM(D643:D646)</f>
        <v>0</v>
      </c>
      <c r="E642" s="213">
        <f t="shared" si="13"/>
        <v>500</v>
      </c>
    </row>
    <row r="643" spans="1:5" s="180" customFormat="1" ht="21" customHeight="1">
      <c r="A643" s="212" t="s">
        <v>148</v>
      </c>
      <c r="B643" s="197">
        <v>431</v>
      </c>
      <c r="C643" s="197">
        <v>68</v>
      </c>
      <c r="D643" s="215">
        <v>0</v>
      </c>
      <c r="E643" s="213">
        <f t="shared" si="13"/>
        <v>499</v>
      </c>
    </row>
    <row r="644" spans="1:5" s="180" customFormat="1" ht="24" customHeight="1" hidden="1">
      <c r="A644" s="212" t="s">
        <v>149</v>
      </c>
      <c r="B644" s="197"/>
      <c r="C644" s="197"/>
      <c r="D644" s="197"/>
      <c r="E644" s="213">
        <f t="shared" si="13"/>
        <v>0</v>
      </c>
    </row>
    <row r="645" spans="1:5" s="180" customFormat="1" ht="24" customHeight="1" hidden="1">
      <c r="A645" s="212" t="s">
        <v>150</v>
      </c>
      <c r="B645" s="197"/>
      <c r="C645" s="197"/>
      <c r="D645" s="197"/>
      <c r="E645" s="213">
        <f t="shared" si="13"/>
        <v>0</v>
      </c>
    </row>
    <row r="646" spans="1:5" s="180" customFormat="1" ht="24" customHeight="1">
      <c r="A646" s="212" t="s">
        <v>601</v>
      </c>
      <c r="B646" s="197">
        <v>1</v>
      </c>
      <c r="C646" s="197">
        <v>0</v>
      </c>
      <c r="D646" s="197">
        <v>0</v>
      </c>
      <c r="E646" s="213">
        <f t="shared" si="13"/>
        <v>1</v>
      </c>
    </row>
    <row r="647" spans="1:5" s="180" customFormat="1" ht="21" customHeight="1">
      <c r="A647" s="212" t="s">
        <v>602</v>
      </c>
      <c r="B647" s="197">
        <f>SUM(B648:B660)</f>
        <v>179</v>
      </c>
      <c r="C647" s="197">
        <f>SUM(C648:C660)</f>
        <v>0</v>
      </c>
      <c r="D647" s="197">
        <f>SUM(D648:D660)</f>
        <v>0</v>
      </c>
      <c r="E647" s="213">
        <f t="shared" si="13"/>
        <v>179</v>
      </c>
    </row>
    <row r="648" spans="1:5" s="180" customFormat="1" ht="21" customHeight="1">
      <c r="A648" s="212" t="s">
        <v>603</v>
      </c>
      <c r="B648" s="197">
        <v>99</v>
      </c>
      <c r="C648" s="197">
        <v>0</v>
      </c>
      <c r="D648" s="197">
        <v>0</v>
      </c>
      <c r="E648" s="213">
        <f t="shared" si="13"/>
        <v>99</v>
      </c>
    </row>
    <row r="649" spans="1:5" s="180" customFormat="1" ht="24" customHeight="1" hidden="1">
      <c r="A649" s="212" t="s">
        <v>604</v>
      </c>
      <c r="B649" s="197"/>
      <c r="C649" s="197"/>
      <c r="D649" s="197"/>
      <c r="E649" s="213">
        <f t="shared" si="13"/>
        <v>0</v>
      </c>
    </row>
    <row r="650" spans="1:5" s="180" customFormat="1" ht="24" customHeight="1" hidden="1">
      <c r="A650" s="212" t="s">
        <v>605</v>
      </c>
      <c r="B650" s="197"/>
      <c r="C650" s="197"/>
      <c r="D650" s="197"/>
      <c r="E650" s="213">
        <f t="shared" si="13"/>
        <v>0</v>
      </c>
    </row>
    <row r="651" spans="1:5" s="180" customFormat="1" ht="24" customHeight="1" hidden="1">
      <c r="A651" s="212" t="s">
        <v>606</v>
      </c>
      <c r="B651" s="197"/>
      <c r="C651" s="197"/>
      <c r="D651" s="197"/>
      <c r="E651" s="213">
        <f t="shared" si="13"/>
        <v>0</v>
      </c>
    </row>
    <row r="652" spans="1:5" s="180" customFormat="1" ht="24" customHeight="1" hidden="1">
      <c r="A652" s="212" t="s">
        <v>607</v>
      </c>
      <c r="B652" s="197"/>
      <c r="C652" s="197"/>
      <c r="D652" s="197"/>
      <c r="E652" s="213">
        <f t="shared" si="13"/>
        <v>0</v>
      </c>
    </row>
    <row r="653" spans="1:5" s="180" customFormat="1" ht="24" customHeight="1" hidden="1">
      <c r="A653" s="212" t="s">
        <v>608</v>
      </c>
      <c r="B653" s="197"/>
      <c r="C653" s="197"/>
      <c r="D653" s="197"/>
      <c r="E653" s="213">
        <f t="shared" si="13"/>
        <v>0</v>
      </c>
    </row>
    <row r="654" spans="1:5" s="180" customFormat="1" ht="24" customHeight="1" hidden="1">
      <c r="A654" s="212" t="s">
        <v>609</v>
      </c>
      <c r="B654" s="197"/>
      <c r="C654" s="197"/>
      <c r="D654" s="197"/>
      <c r="E654" s="213">
        <f t="shared" si="13"/>
        <v>0</v>
      </c>
    </row>
    <row r="655" spans="1:5" s="180" customFormat="1" ht="24" customHeight="1" hidden="1">
      <c r="A655" s="212" t="s">
        <v>610</v>
      </c>
      <c r="B655" s="197"/>
      <c r="C655" s="197"/>
      <c r="D655" s="197"/>
      <c r="E655" s="213">
        <f t="shared" si="13"/>
        <v>0</v>
      </c>
    </row>
    <row r="656" spans="1:5" s="180" customFormat="1" ht="24" customHeight="1" hidden="1">
      <c r="A656" s="212" t="s">
        <v>611</v>
      </c>
      <c r="B656" s="197"/>
      <c r="C656" s="197"/>
      <c r="D656" s="197"/>
      <c r="E656" s="213">
        <f t="shared" si="13"/>
        <v>0</v>
      </c>
    </row>
    <row r="657" spans="1:5" s="180" customFormat="1" ht="24" customHeight="1" hidden="1">
      <c r="A657" s="212" t="s">
        <v>612</v>
      </c>
      <c r="B657" s="197"/>
      <c r="C657" s="197"/>
      <c r="D657" s="197"/>
      <c r="E657" s="213">
        <f t="shared" si="13"/>
        <v>0</v>
      </c>
    </row>
    <row r="658" spans="1:5" s="180" customFormat="1" ht="24" customHeight="1" hidden="1">
      <c r="A658" s="212" t="s">
        <v>613</v>
      </c>
      <c r="B658" s="197"/>
      <c r="C658" s="197"/>
      <c r="D658" s="197"/>
      <c r="E658" s="213">
        <f t="shared" si="13"/>
        <v>0</v>
      </c>
    </row>
    <row r="659" spans="1:5" s="180" customFormat="1" ht="24" customHeight="1" hidden="1">
      <c r="A659" s="212" t="s">
        <v>614</v>
      </c>
      <c r="B659" s="197"/>
      <c r="C659" s="197"/>
      <c r="D659" s="197"/>
      <c r="E659" s="213">
        <f t="shared" si="13"/>
        <v>0</v>
      </c>
    </row>
    <row r="660" spans="1:5" s="180" customFormat="1" ht="24" customHeight="1">
      <c r="A660" s="212" t="s">
        <v>615</v>
      </c>
      <c r="B660" s="197">
        <v>80</v>
      </c>
      <c r="C660" s="197">
        <v>0</v>
      </c>
      <c r="D660" s="197">
        <v>0</v>
      </c>
      <c r="E660" s="213">
        <f t="shared" si="13"/>
        <v>80</v>
      </c>
    </row>
    <row r="661" spans="1:5" s="180" customFormat="1" ht="21" customHeight="1">
      <c r="A661" s="212" t="s">
        <v>616</v>
      </c>
      <c r="B661" s="197">
        <f>SUM(B662:B664)</f>
        <v>5020</v>
      </c>
      <c r="C661" s="197">
        <f>SUM(C662:C664)</f>
        <v>652</v>
      </c>
      <c r="D661" s="197">
        <f>SUM(D662:D664)</f>
        <v>0</v>
      </c>
      <c r="E661" s="213">
        <f t="shared" si="13"/>
        <v>5672</v>
      </c>
    </row>
    <row r="662" spans="1:5" s="180" customFormat="1" ht="21" customHeight="1">
      <c r="A662" s="212" t="s">
        <v>617</v>
      </c>
      <c r="B662" s="197">
        <v>3048</v>
      </c>
      <c r="C662" s="197">
        <v>507</v>
      </c>
      <c r="D662" s="215">
        <v>0</v>
      </c>
      <c r="E662" s="213">
        <f t="shared" si="13"/>
        <v>3555</v>
      </c>
    </row>
    <row r="663" spans="1:5" s="180" customFormat="1" ht="21" customHeight="1">
      <c r="A663" s="212" t="s">
        <v>618</v>
      </c>
      <c r="B663" s="197">
        <v>901</v>
      </c>
      <c r="C663" s="197">
        <v>145</v>
      </c>
      <c r="D663" s="215">
        <v>0</v>
      </c>
      <c r="E663" s="213">
        <f t="shared" si="13"/>
        <v>1046</v>
      </c>
    </row>
    <row r="664" spans="1:5" s="180" customFormat="1" ht="21" customHeight="1">
      <c r="A664" s="212" t="s">
        <v>619</v>
      </c>
      <c r="B664" s="197">
        <v>1071</v>
      </c>
      <c r="C664" s="197">
        <v>0</v>
      </c>
      <c r="D664" s="215">
        <v>0</v>
      </c>
      <c r="E664" s="213">
        <f t="shared" si="13"/>
        <v>1071</v>
      </c>
    </row>
    <row r="665" spans="1:5" s="180" customFormat="1" ht="21" customHeight="1">
      <c r="A665" s="212" t="s">
        <v>620</v>
      </c>
      <c r="B665" s="197">
        <f>SUM(B666:B676)</f>
        <v>5988</v>
      </c>
      <c r="C665" s="197">
        <f>SUM(C666:C676)</f>
        <v>45</v>
      </c>
      <c r="D665" s="197">
        <f>SUM(D666:D676)</f>
        <v>0</v>
      </c>
      <c r="E665" s="213">
        <f t="shared" si="13"/>
        <v>6033</v>
      </c>
    </row>
    <row r="666" spans="1:5" s="180" customFormat="1" ht="24" customHeight="1">
      <c r="A666" s="212" t="s">
        <v>621</v>
      </c>
      <c r="B666" s="197">
        <v>97</v>
      </c>
      <c r="C666" s="197">
        <v>7</v>
      </c>
      <c r="D666" s="197">
        <v>0</v>
      </c>
      <c r="E666" s="213">
        <f t="shared" si="13"/>
        <v>104</v>
      </c>
    </row>
    <row r="667" spans="1:5" s="180" customFormat="1" ht="24" customHeight="1" hidden="1">
      <c r="A667" s="212" t="s">
        <v>622</v>
      </c>
      <c r="B667" s="197"/>
      <c r="C667" s="197"/>
      <c r="D667" s="197"/>
      <c r="E667" s="213">
        <f t="shared" si="13"/>
        <v>0</v>
      </c>
    </row>
    <row r="668" spans="1:5" s="180" customFormat="1" ht="21" customHeight="1">
      <c r="A668" s="212" t="s">
        <v>623</v>
      </c>
      <c r="B668" s="197">
        <v>501</v>
      </c>
      <c r="C668" s="197">
        <v>38</v>
      </c>
      <c r="D668" s="215">
        <v>0</v>
      </c>
      <c r="E668" s="213">
        <f t="shared" si="13"/>
        <v>539</v>
      </c>
    </row>
    <row r="669" spans="1:5" s="180" customFormat="1" ht="24" customHeight="1" hidden="1">
      <c r="A669" s="212" t="s">
        <v>624</v>
      </c>
      <c r="B669" s="197"/>
      <c r="C669" s="197"/>
      <c r="D669" s="197"/>
      <c r="E669" s="213">
        <f t="shared" si="13"/>
        <v>0</v>
      </c>
    </row>
    <row r="670" spans="1:5" s="180" customFormat="1" ht="24" customHeight="1" hidden="1">
      <c r="A670" s="212" t="s">
        <v>625</v>
      </c>
      <c r="B670" s="197"/>
      <c r="C670" s="197"/>
      <c r="D670" s="197"/>
      <c r="E670" s="213">
        <f t="shared" si="13"/>
        <v>0</v>
      </c>
    </row>
    <row r="671" spans="1:5" s="180" customFormat="1" ht="24" customHeight="1" hidden="1">
      <c r="A671" s="212" t="s">
        <v>626</v>
      </c>
      <c r="B671" s="197"/>
      <c r="C671" s="197"/>
      <c r="D671" s="197"/>
      <c r="E671" s="213">
        <f t="shared" si="13"/>
        <v>0</v>
      </c>
    </row>
    <row r="672" spans="1:5" s="180" customFormat="1" ht="24" customHeight="1" hidden="1">
      <c r="A672" s="212" t="s">
        <v>627</v>
      </c>
      <c r="B672" s="197"/>
      <c r="C672" s="197"/>
      <c r="D672" s="197"/>
      <c r="E672" s="213">
        <f t="shared" si="13"/>
        <v>0</v>
      </c>
    </row>
    <row r="673" spans="1:5" s="180" customFormat="1" ht="21" customHeight="1">
      <c r="A673" s="212" t="s">
        <v>628</v>
      </c>
      <c r="B673" s="197">
        <v>5376</v>
      </c>
      <c r="C673" s="218">
        <v>0</v>
      </c>
      <c r="D673" s="197">
        <v>0</v>
      </c>
      <c r="E673" s="213">
        <f t="shared" si="13"/>
        <v>5376</v>
      </c>
    </row>
    <row r="674" spans="1:5" s="180" customFormat="1" ht="21" customHeight="1" hidden="1">
      <c r="A674" s="212" t="s">
        <v>629</v>
      </c>
      <c r="B674" s="197"/>
      <c r="C674" s="197"/>
      <c r="D674" s="197"/>
      <c r="E674" s="213">
        <f t="shared" si="13"/>
        <v>0</v>
      </c>
    </row>
    <row r="675" spans="1:5" s="180" customFormat="1" ht="24" customHeight="1" hidden="1">
      <c r="A675" s="212" t="s">
        <v>630</v>
      </c>
      <c r="B675" s="197"/>
      <c r="C675" s="197"/>
      <c r="D675" s="197"/>
      <c r="E675" s="213">
        <f t="shared" si="13"/>
        <v>0</v>
      </c>
    </row>
    <row r="676" spans="1:5" s="180" customFormat="1" ht="24" customHeight="1">
      <c r="A676" s="212" t="s">
        <v>631</v>
      </c>
      <c r="B676" s="197">
        <v>14</v>
      </c>
      <c r="C676" s="197">
        <v>0</v>
      </c>
      <c r="D676" s="197">
        <v>0</v>
      </c>
      <c r="E676" s="213">
        <f t="shared" si="13"/>
        <v>14</v>
      </c>
    </row>
    <row r="677" spans="1:5" s="180" customFormat="1" ht="21" customHeight="1">
      <c r="A677" s="212" t="s">
        <v>632</v>
      </c>
      <c r="B677" s="197">
        <f>SUM(B678:B679)</f>
        <v>6</v>
      </c>
      <c r="C677" s="197">
        <f>SUM(C678:C679)</f>
        <v>0</v>
      </c>
      <c r="D677" s="197">
        <f>SUM(D678:D679)</f>
        <v>0</v>
      </c>
      <c r="E677" s="213">
        <f t="shared" si="13"/>
        <v>6</v>
      </c>
    </row>
    <row r="678" spans="1:5" s="180" customFormat="1" ht="24" customHeight="1" hidden="1">
      <c r="A678" s="212" t="s">
        <v>633</v>
      </c>
      <c r="B678" s="197"/>
      <c r="C678" s="197"/>
      <c r="D678" s="197"/>
      <c r="E678" s="213">
        <f t="shared" si="13"/>
        <v>0</v>
      </c>
    </row>
    <row r="679" spans="1:5" s="180" customFormat="1" ht="24" customHeight="1">
      <c r="A679" s="212" t="s">
        <v>634</v>
      </c>
      <c r="B679" s="197">
        <v>6</v>
      </c>
      <c r="C679" s="197">
        <v>0</v>
      </c>
      <c r="D679" s="197">
        <v>0</v>
      </c>
      <c r="E679" s="213">
        <f t="shared" si="13"/>
        <v>6</v>
      </c>
    </row>
    <row r="680" spans="1:5" s="180" customFormat="1" ht="21" customHeight="1">
      <c r="A680" s="212" t="s">
        <v>635</v>
      </c>
      <c r="B680" s="197">
        <f>SUM(B681:B683)</f>
        <v>1254</v>
      </c>
      <c r="C680" s="197">
        <f>SUM(C681:C683)</f>
        <v>0</v>
      </c>
      <c r="D680" s="197">
        <f>SUM(D681:D683)</f>
        <v>0</v>
      </c>
      <c r="E680" s="213">
        <f t="shared" si="13"/>
        <v>1254</v>
      </c>
    </row>
    <row r="681" spans="1:5" s="180" customFormat="1" ht="24" customHeight="1" hidden="1">
      <c r="A681" s="212" t="s">
        <v>636</v>
      </c>
      <c r="B681" s="197"/>
      <c r="C681" s="197"/>
      <c r="D681" s="197"/>
      <c r="E681" s="213">
        <f t="shared" si="13"/>
        <v>0</v>
      </c>
    </row>
    <row r="682" spans="1:5" s="180" customFormat="1" ht="21" customHeight="1" hidden="1">
      <c r="A682" s="212" t="s">
        <v>637</v>
      </c>
      <c r="B682" s="197"/>
      <c r="C682" s="197"/>
      <c r="D682" s="197"/>
      <c r="E682" s="213">
        <f t="shared" si="13"/>
        <v>0</v>
      </c>
    </row>
    <row r="683" spans="1:5" s="180" customFormat="1" ht="21" customHeight="1">
      <c r="A683" s="212" t="s">
        <v>638</v>
      </c>
      <c r="B683" s="197">
        <v>1254</v>
      </c>
      <c r="C683" s="197">
        <v>0</v>
      </c>
      <c r="D683" s="197">
        <v>0</v>
      </c>
      <c r="E683" s="213">
        <f t="shared" si="13"/>
        <v>1254</v>
      </c>
    </row>
    <row r="684" spans="1:5" s="180" customFormat="1" ht="21" customHeight="1">
      <c r="A684" s="212" t="s">
        <v>639</v>
      </c>
      <c r="B684" s="197">
        <f>SUM(B685:B688)</f>
        <v>3959</v>
      </c>
      <c r="C684" s="197">
        <f>SUM(C685:C688)</f>
        <v>0</v>
      </c>
      <c r="D684" s="197">
        <f>SUM(D685:D688)</f>
        <v>0</v>
      </c>
      <c r="E684" s="213">
        <f t="shared" si="13"/>
        <v>3959</v>
      </c>
    </row>
    <row r="685" spans="1:5" s="180" customFormat="1" ht="21" customHeight="1">
      <c r="A685" s="212" t="s">
        <v>640</v>
      </c>
      <c r="B685" s="197">
        <v>1487</v>
      </c>
      <c r="C685" s="197">
        <v>0</v>
      </c>
      <c r="D685" s="197">
        <v>0</v>
      </c>
      <c r="E685" s="213">
        <f t="shared" si="13"/>
        <v>1487</v>
      </c>
    </row>
    <row r="686" spans="1:5" s="180" customFormat="1" ht="21" customHeight="1">
      <c r="A686" s="212" t="s">
        <v>641</v>
      </c>
      <c r="B686" s="197">
        <v>2352</v>
      </c>
      <c r="C686" s="197">
        <v>0</v>
      </c>
      <c r="D686" s="197">
        <v>0</v>
      </c>
      <c r="E686" s="213">
        <f t="shared" si="13"/>
        <v>2352</v>
      </c>
    </row>
    <row r="687" spans="1:5" s="180" customFormat="1" ht="24" customHeight="1" hidden="1">
      <c r="A687" s="212" t="s">
        <v>642</v>
      </c>
      <c r="B687" s="197"/>
      <c r="C687" s="197"/>
      <c r="D687" s="197"/>
      <c r="E687" s="213">
        <f t="shared" si="13"/>
        <v>0</v>
      </c>
    </row>
    <row r="688" spans="1:5" s="180" customFormat="1" ht="24" customHeight="1">
      <c r="A688" s="212" t="s">
        <v>643</v>
      </c>
      <c r="B688" s="197">
        <v>120</v>
      </c>
      <c r="C688" s="197">
        <v>0</v>
      </c>
      <c r="D688" s="197">
        <v>0</v>
      </c>
      <c r="E688" s="213">
        <f t="shared" si="13"/>
        <v>120</v>
      </c>
    </row>
    <row r="689" spans="1:5" s="180" customFormat="1" ht="21" customHeight="1">
      <c r="A689" s="212" t="s">
        <v>644</v>
      </c>
      <c r="B689" s="197">
        <f>SUM(B690:B692)</f>
        <v>21125</v>
      </c>
      <c r="C689" s="197">
        <f>SUM(C690:C692)</f>
        <v>94</v>
      </c>
      <c r="D689" s="197">
        <f>SUM(D690:D692)</f>
        <v>0</v>
      </c>
      <c r="E689" s="213">
        <f t="shared" si="13"/>
        <v>21219</v>
      </c>
    </row>
    <row r="690" spans="1:5" s="180" customFormat="1" ht="21" customHeight="1" hidden="1">
      <c r="A690" s="212" t="s">
        <v>645</v>
      </c>
      <c r="B690" s="197"/>
      <c r="C690" s="197"/>
      <c r="D690" s="197"/>
      <c r="E690" s="213">
        <f t="shared" si="13"/>
        <v>0</v>
      </c>
    </row>
    <row r="691" spans="1:5" s="180" customFormat="1" ht="21" customHeight="1">
      <c r="A691" s="212" t="s">
        <v>646</v>
      </c>
      <c r="B691" s="197">
        <v>21125</v>
      </c>
      <c r="C691" s="218">
        <f>55+39</f>
        <v>94</v>
      </c>
      <c r="D691" s="197">
        <v>0</v>
      </c>
      <c r="E691" s="213">
        <f t="shared" si="13"/>
        <v>21219</v>
      </c>
    </row>
    <row r="692" spans="1:5" s="180" customFormat="1" ht="24" customHeight="1" hidden="1">
      <c r="A692" s="212" t="s">
        <v>647</v>
      </c>
      <c r="B692" s="197"/>
      <c r="C692" s="197"/>
      <c r="D692" s="197"/>
      <c r="E692" s="213">
        <f t="shared" si="13"/>
        <v>0</v>
      </c>
    </row>
    <row r="693" spans="1:5" s="180" customFormat="1" ht="21" customHeight="1">
      <c r="A693" s="212" t="s">
        <v>648</v>
      </c>
      <c r="B693" s="197">
        <f>SUM(B694:B696)</f>
        <v>3133</v>
      </c>
      <c r="C693" s="197">
        <f>SUM(C694:C696)</f>
        <v>0</v>
      </c>
      <c r="D693" s="197">
        <f>SUM(D694:D696)</f>
        <v>0</v>
      </c>
      <c r="E693" s="213">
        <f t="shared" si="13"/>
        <v>3133</v>
      </c>
    </row>
    <row r="694" spans="1:5" s="180" customFormat="1" ht="21" customHeight="1">
      <c r="A694" s="212" t="s">
        <v>649</v>
      </c>
      <c r="B694" s="197">
        <v>3133</v>
      </c>
      <c r="C694" s="197">
        <v>0</v>
      </c>
      <c r="D694" s="197">
        <v>0</v>
      </c>
      <c r="E694" s="213">
        <f t="shared" si="13"/>
        <v>3133</v>
      </c>
    </row>
    <row r="695" spans="1:5" s="180" customFormat="1" ht="24" customHeight="1" hidden="1">
      <c r="A695" s="212" t="s">
        <v>650</v>
      </c>
      <c r="B695" s="197"/>
      <c r="C695" s="197"/>
      <c r="D695" s="197"/>
      <c r="E695" s="213">
        <f t="shared" si="13"/>
        <v>0</v>
      </c>
    </row>
    <row r="696" spans="1:5" s="180" customFormat="1" ht="24" customHeight="1" hidden="1">
      <c r="A696" s="212" t="s">
        <v>651</v>
      </c>
      <c r="B696" s="197"/>
      <c r="C696" s="197"/>
      <c r="D696" s="197"/>
      <c r="E696" s="213">
        <f t="shared" si="13"/>
        <v>0</v>
      </c>
    </row>
    <row r="697" spans="1:5" s="180" customFormat="1" ht="21" customHeight="1">
      <c r="A697" s="212" t="s">
        <v>652</v>
      </c>
      <c r="B697" s="197">
        <f>SUM(B698:B699)</f>
        <v>81</v>
      </c>
      <c r="C697" s="197">
        <f>SUM(C698:C699)</f>
        <v>0</v>
      </c>
      <c r="D697" s="197">
        <f>SUM(D698:D699)</f>
        <v>0</v>
      </c>
      <c r="E697" s="213">
        <f t="shared" si="13"/>
        <v>81</v>
      </c>
    </row>
    <row r="698" spans="1:5" s="180" customFormat="1" ht="21" customHeight="1">
      <c r="A698" s="212" t="s">
        <v>653</v>
      </c>
      <c r="B698" s="197">
        <v>81</v>
      </c>
      <c r="C698" s="197">
        <v>0</v>
      </c>
      <c r="D698" s="197">
        <v>0</v>
      </c>
      <c r="E698" s="213">
        <f t="shared" si="13"/>
        <v>81</v>
      </c>
    </row>
    <row r="699" spans="1:5" s="180" customFormat="1" ht="24" customHeight="1" hidden="1">
      <c r="A699" s="212" t="s">
        <v>654</v>
      </c>
      <c r="B699" s="197"/>
      <c r="C699" s="197"/>
      <c r="D699" s="197"/>
      <c r="E699" s="213">
        <f t="shared" si="13"/>
        <v>0</v>
      </c>
    </row>
    <row r="700" spans="1:5" s="180" customFormat="1" ht="21" customHeight="1">
      <c r="A700" s="212" t="s">
        <v>655</v>
      </c>
      <c r="B700" s="197">
        <f>SUM(B701:B708)</f>
        <v>176</v>
      </c>
      <c r="C700" s="197">
        <f>SUM(C701:C708)</f>
        <v>17</v>
      </c>
      <c r="D700" s="197">
        <f>SUM(D701:D708)</f>
        <v>0</v>
      </c>
      <c r="E700" s="213">
        <f t="shared" si="13"/>
        <v>193</v>
      </c>
    </row>
    <row r="701" spans="1:5" s="180" customFormat="1" ht="21" customHeight="1">
      <c r="A701" s="212" t="s">
        <v>148</v>
      </c>
      <c r="B701" s="197">
        <v>119</v>
      </c>
      <c r="C701" s="197">
        <v>17</v>
      </c>
      <c r="D701" s="215">
        <v>0</v>
      </c>
      <c r="E701" s="213">
        <f t="shared" si="13"/>
        <v>136</v>
      </c>
    </row>
    <row r="702" spans="1:5" s="180" customFormat="1" ht="24" customHeight="1" hidden="1">
      <c r="A702" s="212" t="s">
        <v>149</v>
      </c>
      <c r="B702" s="197"/>
      <c r="C702" s="197"/>
      <c r="D702" s="197"/>
      <c r="E702" s="213">
        <f t="shared" si="13"/>
        <v>0</v>
      </c>
    </row>
    <row r="703" spans="1:5" s="180" customFormat="1" ht="24" customHeight="1" hidden="1">
      <c r="A703" s="212" t="s">
        <v>150</v>
      </c>
      <c r="B703" s="197"/>
      <c r="C703" s="197"/>
      <c r="D703" s="197"/>
      <c r="E703" s="213">
        <f t="shared" si="13"/>
        <v>0</v>
      </c>
    </row>
    <row r="704" spans="1:5" s="180" customFormat="1" ht="24" customHeight="1" hidden="1">
      <c r="A704" s="212" t="s">
        <v>190</v>
      </c>
      <c r="B704" s="197"/>
      <c r="C704" s="197"/>
      <c r="D704" s="197"/>
      <c r="E704" s="213">
        <f aca="true" t="shared" si="14" ref="E704:E767">B704+C704+D704</f>
        <v>0</v>
      </c>
    </row>
    <row r="705" spans="1:5" s="180" customFormat="1" ht="24" customHeight="1" hidden="1">
      <c r="A705" s="212" t="s">
        <v>656</v>
      </c>
      <c r="B705" s="197"/>
      <c r="C705" s="197"/>
      <c r="D705" s="197"/>
      <c r="E705" s="213">
        <f t="shared" si="14"/>
        <v>0</v>
      </c>
    </row>
    <row r="706" spans="1:5" s="180" customFormat="1" ht="24" customHeight="1">
      <c r="A706" s="212" t="s">
        <v>657</v>
      </c>
      <c r="B706" s="197">
        <v>5</v>
      </c>
      <c r="C706" s="197">
        <v>0</v>
      </c>
      <c r="D706" s="197">
        <v>0</v>
      </c>
      <c r="E706" s="213">
        <f t="shared" si="14"/>
        <v>5</v>
      </c>
    </row>
    <row r="707" spans="1:5" s="180" customFormat="1" ht="24" customHeight="1" hidden="1">
      <c r="A707" s="212" t="s">
        <v>157</v>
      </c>
      <c r="B707" s="197"/>
      <c r="C707" s="197"/>
      <c r="D707" s="197"/>
      <c r="E707" s="213">
        <f t="shared" si="14"/>
        <v>0</v>
      </c>
    </row>
    <row r="708" spans="1:5" s="180" customFormat="1" ht="24" customHeight="1">
      <c r="A708" s="212" t="s">
        <v>658</v>
      </c>
      <c r="B708" s="197">
        <v>52</v>
      </c>
      <c r="C708" s="197">
        <v>0</v>
      </c>
      <c r="D708" s="197">
        <v>0</v>
      </c>
      <c r="E708" s="213">
        <f t="shared" si="14"/>
        <v>52</v>
      </c>
    </row>
    <row r="709" spans="1:5" s="180" customFormat="1" ht="21" customHeight="1">
      <c r="A709" s="212" t="s">
        <v>659</v>
      </c>
      <c r="B709" s="197">
        <f>SUM(B710)</f>
        <v>7</v>
      </c>
      <c r="C709" s="197">
        <f>SUM(C710)</f>
        <v>0</v>
      </c>
      <c r="D709" s="197">
        <f>SUM(D710)</f>
        <v>0</v>
      </c>
      <c r="E709" s="213">
        <f t="shared" si="14"/>
        <v>7</v>
      </c>
    </row>
    <row r="710" spans="1:5" s="180" customFormat="1" ht="24" customHeight="1">
      <c r="A710" s="212" t="s">
        <v>660</v>
      </c>
      <c r="B710" s="197">
        <v>7</v>
      </c>
      <c r="C710" s="197">
        <v>0</v>
      </c>
      <c r="D710" s="197">
        <v>0</v>
      </c>
      <c r="E710" s="213">
        <f t="shared" si="14"/>
        <v>7</v>
      </c>
    </row>
    <row r="711" spans="1:5" s="180" customFormat="1" ht="21" customHeight="1">
      <c r="A711" s="212" t="s">
        <v>661</v>
      </c>
      <c r="B711" s="197">
        <f>SUM(B712)</f>
        <v>1942</v>
      </c>
      <c r="C711" s="197">
        <f>SUM(C712)</f>
        <v>0</v>
      </c>
      <c r="D711" s="197">
        <f>SUM(D712)</f>
        <v>0</v>
      </c>
      <c r="E711" s="213">
        <f t="shared" si="14"/>
        <v>1942</v>
      </c>
    </row>
    <row r="712" spans="1:5" s="180" customFormat="1" ht="21" customHeight="1">
      <c r="A712" s="212" t="s">
        <v>662</v>
      </c>
      <c r="B712" s="197">
        <v>1942</v>
      </c>
      <c r="C712" s="197">
        <v>0</v>
      </c>
      <c r="D712" s="197">
        <v>0</v>
      </c>
      <c r="E712" s="213">
        <f t="shared" si="14"/>
        <v>1942</v>
      </c>
    </row>
    <row r="713" spans="1:5" s="180" customFormat="1" ht="21" customHeight="1">
      <c r="A713" s="212" t="s">
        <v>663</v>
      </c>
      <c r="B713" s="197">
        <f>SUM(B714,B724,B728,B736,B743,B750,B756,B759,B762:B764,B770:B772,B787)</f>
        <v>494</v>
      </c>
      <c r="C713" s="197">
        <f>SUM(C714,C724,C728,C736,C743,C750,C756,C759,C762:C764,C770:C772,C787)</f>
        <v>12</v>
      </c>
      <c r="D713" s="197">
        <f>SUM(D714,D724,D728,D736,D743,D750,D756,D759,D762:D764,D770:D772,D787)</f>
        <v>0</v>
      </c>
      <c r="E713" s="213">
        <f t="shared" si="14"/>
        <v>506</v>
      </c>
    </row>
    <row r="714" spans="1:5" s="180" customFormat="1" ht="21" customHeight="1">
      <c r="A714" s="212" t="s">
        <v>664</v>
      </c>
      <c r="B714" s="197">
        <f>SUM(B715:B723)</f>
        <v>230</v>
      </c>
      <c r="C714" s="197">
        <f>SUM(C715:C723)</f>
        <v>12</v>
      </c>
      <c r="D714" s="197">
        <f>SUM(D715:D723)</f>
        <v>0</v>
      </c>
      <c r="E714" s="213">
        <f t="shared" si="14"/>
        <v>242</v>
      </c>
    </row>
    <row r="715" spans="1:5" s="180" customFormat="1" ht="21" customHeight="1">
      <c r="A715" s="212" t="s">
        <v>148</v>
      </c>
      <c r="B715" s="197">
        <v>180</v>
      </c>
      <c r="C715" s="197">
        <v>12</v>
      </c>
      <c r="D715" s="215">
        <v>0</v>
      </c>
      <c r="E715" s="213">
        <f t="shared" si="14"/>
        <v>192</v>
      </c>
    </row>
    <row r="716" spans="1:5" s="180" customFormat="1" ht="24" customHeight="1" hidden="1">
      <c r="A716" s="212" t="s">
        <v>149</v>
      </c>
      <c r="B716" s="197"/>
      <c r="C716" s="197"/>
      <c r="D716" s="197"/>
      <c r="E716" s="213">
        <f t="shared" si="14"/>
        <v>0</v>
      </c>
    </row>
    <row r="717" spans="1:5" s="180" customFormat="1" ht="24" customHeight="1" hidden="1">
      <c r="A717" s="212" t="s">
        <v>150</v>
      </c>
      <c r="B717" s="197"/>
      <c r="C717" s="197"/>
      <c r="D717" s="197"/>
      <c r="E717" s="213">
        <f t="shared" si="14"/>
        <v>0</v>
      </c>
    </row>
    <row r="718" spans="1:5" s="180" customFormat="1" ht="24" customHeight="1" hidden="1">
      <c r="A718" s="212" t="s">
        <v>665</v>
      </c>
      <c r="B718" s="197"/>
      <c r="C718" s="197"/>
      <c r="D718" s="197"/>
      <c r="E718" s="213">
        <f t="shared" si="14"/>
        <v>0</v>
      </c>
    </row>
    <row r="719" spans="1:5" s="180" customFormat="1" ht="24" customHeight="1" hidden="1">
      <c r="A719" s="212" t="s">
        <v>666</v>
      </c>
      <c r="B719" s="197"/>
      <c r="C719" s="197"/>
      <c r="D719" s="197"/>
      <c r="E719" s="213">
        <f t="shared" si="14"/>
        <v>0</v>
      </c>
    </row>
    <row r="720" spans="1:5" s="180" customFormat="1" ht="24" customHeight="1" hidden="1">
      <c r="A720" s="212" t="s">
        <v>667</v>
      </c>
      <c r="B720" s="197"/>
      <c r="C720" s="197"/>
      <c r="D720" s="197"/>
      <c r="E720" s="213">
        <f t="shared" si="14"/>
        <v>0</v>
      </c>
    </row>
    <row r="721" spans="1:5" s="180" customFormat="1" ht="24" customHeight="1" hidden="1">
      <c r="A721" s="212" t="s">
        <v>668</v>
      </c>
      <c r="B721" s="197"/>
      <c r="C721" s="197"/>
      <c r="D721" s="197"/>
      <c r="E721" s="213">
        <f t="shared" si="14"/>
        <v>0</v>
      </c>
    </row>
    <row r="722" spans="1:5" s="180" customFormat="1" ht="24" customHeight="1" hidden="1">
      <c r="A722" s="212" t="s">
        <v>669</v>
      </c>
      <c r="B722" s="197"/>
      <c r="C722" s="197"/>
      <c r="D722" s="197"/>
      <c r="E722" s="213">
        <f t="shared" si="14"/>
        <v>0</v>
      </c>
    </row>
    <row r="723" spans="1:5" s="180" customFormat="1" ht="24" customHeight="1">
      <c r="A723" s="212" t="s">
        <v>670</v>
      </c>
      <c r="B723" s="197">
        <v>50</v>
      </c>
      <c r="C723" s="197">
        <v>0</v>
      </c>
      <c r="D723" s="197">
        <v>0</v>
      </c>
      <c r="E723" s="213">
        <f t="shared" si="14"/>
        <v>50</v>
      </c>
    </row>
    <row r="724" spans="1:5" s="180" customFormat="1" ht="21" customHeight="1">
      <c r="A724" s="212" t="s">
        <v>671</v>
      </c>
      <c r="B724" s="197">
        <f>SUM(B725:B727)</f>
        <v>0</v>
      </c>
      <c r="C724" s="197">
        <f>SUM(C725:C727)</f>
        <v>0</v>
      </c>
      <c r="D724" s="197">
        <f>SUM(D725:D727)</f>
        <v>0</v>
      </c>
      <c r="E724" s="213">
        <f t="shared" si="14"/>
        <v>0</v>
      </c>
    </row>
    <row r="725" spans="1:5" s="180" customFormat="1" ht="24" customHeight="1" hidden="1">
      <c r="A725" s="212" t="s">
        <v>672</v>
      </c>
      <c r="B725" s="197"/>
      <c r="C725" s="197"/>
      <c r="D725" s="197"/>
      <c r="E725" s="213">
        <f t="shared" si="14"/>
        <v>0</v>
      </c>
    </row>
    <row r="726" spans="1:5" s="180" customFormat="1" ht="24" customHeight="1" hidden="1">
      <c r="A726" s="212" t="s">
        <v>673</v>
      </c>
      <c r="B726" s="197"/>
      <c r="C726" s="197"/>
      <c r="D726" s="197"/>
      <c r="E726" s="213">
        <f t="shared" si="14"/>
        <v>0</v>
      </c>
    </row>
    <row r="727" spans="1:5" s="180" customFormat="1" ht="24" customHeight="1" hidden="1">
      <c r="A727" s="212" t="s">
        <v>674</v>
      </c>
      <c r="B727" s="197"/>
      <c r="C727" s="197"/>
      <c r="D727" s="197"/>
      <c r="E727" s="213">
        <f t="shared" si="14"/>
        <v>0</v>
      </c>
    </row>
    <row r="728" spans="1:5" s="180" customFormat="1" ht="21" customHeight="1">
      <c r="A728" s="212" t="s">
        <v>675</v>
      </c>
      <c r="B728" s="197">
        <f>SUM(B729:B735)</f>
        <v>25</v>
      </c>
      <c r="C728" s="197">
        <f>SUM(C729:C735)</f>
        <v>0</v>
      </c>
      <c r="D728" s="197">
        <f>SUM(D729:D735)</f>
        <v>0</v>
      </c>
      <c r="E728" s="213">
        <f t="shared" si="14"/>
        <v>25</v>
      </c>
    </row>
    <row r="729" spans="1:5" s="180" customFormat="1" ht="24" customHeight="1" hidden="1">
      <c r="A729" s="212" t="s">
        <v>676</v>
      </c>
      <c r="B729" s="197"/>
      <c r="C729" s="197"/>
      <c r="D729" s="197"/>
      <c r="E729" s="213">
        <f t="shared" si="14"/>
        <v>0</v>
      </c>
    </row>
    <row r="730" spans="1:5" s="180" customFormat="1" ht="24" customHeight="1">
      <c r="A730" s="212" t="s">
        <v>677</v>
      </c>
      <c r="B730" s="197">
        <v>25</v>
      </c>
      <c r="C730" s="197">
        <v>0</v>
      </c>
      <c r="D730" s="197">
        <v>0</v>
      </c>
      <c r="E730" s="213">
        <f t="shared" si="14"/>
        <v>25</v>
      </c>
    </row>
    <row r="731" spans="1:5" s="180" customFormat="1" ht="24" customHeight="1" hidden="1">
      <c r="A731" s="212" t="s">
        <v>678</v>
      </c>
      <c r="B731" s="197"/>
      <c r="C731" s="197"/>
      <c r="D731" s="197"/>
      <c r="E731" s="213">
        <f t="shared" si="14"/>
        <v>0</v>
      </c>
    </row>
    <row r="732" spans="1:5" s="180" customFormat="1" ht="24" customHeight="1" hidden="1">
      <c r="A732" s="212" t="s">
        <v>679</v>
      </c>
      <c r="B732" s="197"/>
      <c r="C732" s="197"/>
      <c r="D732" s="197"/>
      <c r="E732" s="213">
        <f t="shared" si="14"/>
        <v>0</v>
      </c>
    </row>
    <row r="733" spans="1:5" s="180" customFormat="1" ht="24" customHeight="1" hidden="1">
      <c r="A733" s="212" t="s">
        <v>680</v>
      </c>
      <c r="B733" s="197"/>
      <c r="C733" s="197"/>
      <c r="D733" s="197"/>
      <c r="E733" s="213">
        <f t="shared" si="14"/>
        <v>0</v>
      </c>
    </row>
    <row r="734" spans="1:5" s="180" customFormat="1" ht="24" customHeight="1" hidden="1">
      <c r="A734" s="212" t="s">
        <v>681</v>
      </c>
      <c r="B734" s="197"/>
      <c r="C734" s="197"/>
      <c r="D734" s="197"/>
      <c r="E734" s="213">
        <f t="shared" si="14"/>
        <v>0</v>
      </c>
    </row>
    <row r="735" spans="1:5" s="180" customFormat="1" ht="21" customHeight="1" hidden="1">
      <c r="A735" s="212" t="s">
        <v>682</v>
      </c>
      <c r="B735" s="197"/>
      <c r="C735" s="197"/>
      <c r="D735" s="197"/>
      <c r="E735" s="213">
        <f t="shared" si="14"/>
        <v>0</v>
      </c>
    </row>
    <row r="736" spans="1:5" s="180" customFormat="1" ht="21" customHeight="1">
      <c r="A736" s="212" t="s">
        <v>683</v>
      </c>
      <c r="B736" s="197">
        <f>SUM(B737:B742)</f>
        <v>230</v>
      </c>
      <c r="C736" s="197">
        <f>SUM(C737:C742)</f>
        <v>0</v>
      </c>
      <c r="D736" s="197">
        <f>SUM(D737:D742)</f>
        <v>0</v>
      </c>
      <c r="E736" s="213">
        <f t="shared" si="14"/>
        <v>230</v>
      </c>
    </row>
    <row r="737" spans="1:5" s="180" customFormat="1" ht="24" customHeight="1" hidden="1">
      <c r="A737" s="212" t="s">
        <v>684</v>
      </c>
      <c r="B737" s="197"/>
      <c r="C737" s="197"/>
      <c r="D737" s="197"/>
      <c r="E737" s="213">
        <f t="shared" si="14"/>
        <v>0</v>
      </c>
    </row>
    <row r="738" spans="1:5" s="180" customFormat="1" ht="21" customHeight="1" hidden="1">
      <c r="A738" s="212" t="s">
        <v>685</v>
      </c>
      <c r="B738" s="197"/>
      <c r="C738" s="197"/>
      <c r="D738" s="197"/>
      <c r="E738" s="213">
        <f t="shared" si="14"/>
        <v>0</v>
      </c>
    </row>
    <row r="739" spans="1:5" s="180" customFormat="1" ht="24" customHeight="1" hidden="1">
      <c r="A739" s="212" t="s">
        <v>686</v>
      </c>
      <c r="B739" s="197"/>
      <c r="C739" s="197"/>
      <c r="D739" s="197"/>
      <c r="E739" s="213">
        <f t="shared" si="14"/>
        <v>0</v>
      </c>
    </row>
    <row r="740" spans="1:5" s="180" customFormat="1" ht="24" customHeight="1" hidden="1">
      <c r="A740" s="212" t="s">
        <v>687</v>
      </c>
      <c r="B740" s="197"/>
      <c r="C740" s="197"/>
      <c r="D740" s="197"/>
      <c r="E740" s="213">
        <f t="shared" si="14"/>
        <v>0</v>
      </c>
    </row>
    <row r="741" spans="1:5" s="180" customFormat="1" ht="24" customHeight="1">
      <c r="A741" s="217" t="s">
        <v>688</v>
      </c>
      <c r="B741" s="197">
        <v>230</v>
      </c>
      <c r="C741" s="197">
        <v>0</v>
      </c>
      <c r="D741" s="197">
        <v>0</v>
      </c>
      <c r="E741" s="213">
        <f t="shared" si="14"/>
        <v>230</v>
      </c>
    </row>
    <row r="742" spans="1:5" s="180" customFormat="1" ht="24" customHeight="1" hidden="1">
      <c r="A742" s="212" t="s">
        <v>689</v>
      </c>
      <c r="B742" s="197"/>
      <c r="C742" s="197"/>
      <c r="D742" s="197"/>
      <c r="E742" s="213">
        <f t="shared" si="14"/>
        <v>0</v>
      </c>
    </row>
    <row r="743" spans="1:5" s="180" customFormat="1" ht="21" customHeight="1">
      <c r="A743" s="212" t="s">
        <v>690</v>
      </c>
      <c r="B743" s="197">
        <f>SUM(B744:B749)</f>
        <v>0</v>
      </c>
      <c r="C743" s="197">
        <f>SUM(C744:C749)</f>
        <v>0</v>
      </c>
      <c r="D743" s="197">
        <f>SUM(D744:D749)</f>
        <v>0</v>
      </c>
      <c r="E743" s="213">
        <f t="shared" si="14"/>
        <v>0</v>
      </c>
    </row>
    <row r="744" spans="1:5" s="180" customFormat="1" ht="24" customHeight="1" hidden="1">
      <c r="A744" s="212" t="s">
        <v>691</v>
      </c>
      <c r="B744" s="197"/>
      <c r="C744" s="197"/>
      <c r="D744" s="197"/>
      <c r="E744" s="213">
        <f t="shared" si="14"/>
        <v>0</v>
      </c>
    </row>
    <row r="745" spans="1:5" s="180" customFormat="1" ht="24" customHeight="1" hidden="1">
      <c r="A745" s="212" t="s">
        <v>692</v>
      </c>
      <c r="B745" s="197"/>
      <c r="C745" s="197"/>
      <c r="D745" s="197"/>
      <c r="E745" s="213">
        <f t="shared" si="14"/>
        <v>0</v>
      </c>
    </row>
    <row r="746" spans="1:5" s="180" customFormat="1" ht="24" customHeight="1" hidden="1">
      <c r="A746" s="212" t="s">
        <v>693</v>
      </c>
      <c r="B746" s="197"/>
      <c r="C746" s="197"/>
      <c r="D746" s="197"/>
      <c r="E746" s="213">
        <f t="shared" si="14"/>
        <v>0</v>
      </c>
    </row>
    <row r="747" spans="1:5" s="180" customFormat="1" ht="24" customHeight="1" hidden="1">
      <c r="A747" s="212" t="s">
        <v>694</v>
      </c>
      <c r="B747" s="197"/>
      <c r="C747" s="197"/>
      <c r="D747" s="197"/>
      <c r="E747" s="213">
        <f t="shared" si="14"/>
        <v>0</v>
      </c>
    </row>
    <row r="748" spans="1:5" s="180" customFormat="1" ht="24" customHeight="1" hidden="1">
      <c r="A748" s="212" t="s">
        <v>695</v>
      </c>
      <c r="B748" s="197"/>
      <c r="C748" s="197"/>
      <c r="D748" s="197"/>
      <c r="E748" s="213">
        <f t="shared" si="14"/>
        <v>0</v>
      </c>
    </row>
    <row r="749" spans="1:5" s="180" customFormat="1" ht="24" customHeight="1" hidden="1">
      <c r="A749" s="212" t="s">
        <v>696</v>
      </c>
      <c r="B749" s="197"/>
      <c r="C749" s="197"/>
      <c r="D749" s="197"/>
      <c r="E749" s="213">
        <f t="shared" si="14"/>
        <v>0</v>
      </c>
    </row>
    <row r="750" spans="1:5" s="180" customFormat="1" ht="21" customHeight="1">
      <c r="A750" s="212" t="s">
        <v>697</v>
      </c>
      <c r="B750" s="197">
        <f>SUM(B751:B755)</f>
        <v>0</v>
      </c>
      <c r="C750" s="197">
        <f>SUM(C751:C755)</f>
        <v>0</v>
      </c>
      <c r="D750" s="197">
        <f>SUM(D751:D755)</f>
        <v>0</v>
      </c>
      <c r="E750" s="213">
        <f t="shared" si="14"/>
        <v>0</v>
      </c>
    </row>
    <row r="751" spans="1:5" s="180" customFormat="1" ht="24" customHeight="1" hidden="1">
      <c r="A751" s="212" t="s">
        <v>698</v>
      </c>
      <c r="B751" s="197"/>
      <c r="C751" s="197"/>
      <c r="D751" s="197"/>
      <c r="E751" s="213">
        <f t="shared" si="14"/>
        <v>0</v>
      </c>
    </row>
    <row r="752" spans="1:5" s="180" customFormat="1" ht="24" customHeight="1" hidden="1">
      <c r="A752" s="212" t="s">
        <v>699</v>
      </c>
      <c r="B752" s="197"/>
      <c r="C752" s="197"/>
      <c r="D752" s="197"/>
      <c r="E752" s="213">
        <f t="shared" si="14"/>
        <v>0</v>
      </c>
    </row>
    <row r="753" spans="1:5" s="180" customFormat="1" ht="24" customHeight="1" hidden="1">
      <c r="A753" s="212" t="s">
        <v>700</v>
      </c>
      <c r="B753" s="197"/>
      <c r="C753" s="197"/>
      <c r="D753" s="197"/>
      <c r="E753" s="213">
        <f t="shared" si="14"/>
        <v>0</v>
      </c>
    </row>
    <row r="754" spans="1:5" s="180" customFormat="1" ht="24" customHeight="1" hidden="1">
      <c r="A754" s="212" t="s">
        <v>701</v>
      </c>
      <c r="B754" s="197"/>
      <c r="C754" s="197"/>
      <c r="D754" s="197"/>
      <c r="E754" s="213">
        <f t="shared" si="14"/>
        <v>0</v>
      </c>
    </row>
    <row r="755" spans="1:5" s="180" customFormat="1" ht="24" customHeight="1" hidden="1">
      <c r="A755" s="212" t="s">
        <v>702</v>
      </c>
      <c r="B755" s="197"/>
      <c r="C755" s="197"/>
      <c r="D755" s="197"/>
      <c r="E755" s="213">
        <f t="shared" si="14"/>
        <v>0</v>
      </c>
    </row>
    <row r="756" spans="1:5" s="180" customFormat="1" ht="21" customHeight="1">
      <c r="A756" s="212" t="s">
        <v>703</v>
      </c>
      <c r="B756" s="197">
        <f>SUM(B757:B758)</f>
        <v>0</v>
      </c>
      <c r="C756" s="197">
        <f>SUM(C757:C758)</f>
        <v>0</v>
      </c>
      <c r="D756" s="197">
        <f>SUM(D757:D758)</f>
        <v>0</v>
      </c>
      <c r="E756" s="213">
        <f t="shared" si="14"/>
        <v>0</v>
      </c>
    </row>
    <row r="757" spans="1:5" s="180" customFormat="1" ht="24" customHeight="1" hidden="1">
      <c r="A757" s="212" t="s">
        <v>704</v>
      </c>
      <c r="B757" s="197"/>
      <c r="C757" s="197"/>
      <c r="D757" s="197"/>
      <c r="E757" s="213">
        <f t="shared" si="14"/>
        <v>0</v>
      </c>
    </row>
    <row r="758" spans="1:5" s="180" customFormat="1" ht="24" customHeight="1" hidden="1">
      <c r="A758" s="212" t="s">
        <v>705</v>
      </c>
      <c r="B758" s="197"/>
      <c r="C758" s="197"/>
      <c r="D758" s="197"/>
      <c r="E758" s="213">
        <f t="shared" si="14"/>
        <v>0</v>
      </c>
    </row>
    <row r="759" spans="1:5" s="180" customFormat="1" ht="21" customHeight="1">
      <c r="A759" s="212" t="s">
        <v>706</v>
      </c>
      <c r="B759" s="197">
        <f>SUM(B760:B761)</f>
        <v>0</v>
      </c>
      <c r="C759" s="197">
        <f>SUM(C760:C761)</f>
        <v>0</v>
      </c>
      <c r="D759" s="197">
        <f>SUM(D760:D761)</f>
        <v>0</v>
      </c>
      <c r="E759" s="213">
        <f t="shared" si="14"/>
        <v>0</v>
      </c>
    </row>
    <row r="760" spans="1:5" s="180" customFormat="1" ht="24" customHeight="1" hidden="1">
      <c r="A760" s="212" t="s">
        <v>707</v>
      </c>
      <c r="B760" s="197"/>
      <c r="C760" s="197"/>
      <c r="D760" s="197"/>
      <c r="E760" s="213">
        <f t="shared" si="14"/>
        <v>0</v>
      </c>
    </row>
    <row r="761" spans="1:5" s="180" customFormat="1" ht="24" customHeight="1" hidden="1">
      <c r="A761" s="212" t="s">
        <v>708</v>
      </c>
      <c r="B761" s="197"/>
      <c r="C761" s="197"/>
      <c r="D761" s="197"/>
      <c r="E761" s="213">
        <f t="shared" si="14"/>
        <v>0</v>
      </c>
    </row>
    <row r="762" spans="1:5" s="180" customFormat="1" ht="21" customHeight="1">
      <c r="A762" s="212" t="s">
        <v>709</v>
      </c>
      <c r="B762" s="197">
        <v>0</v>
      </c>
      <c r="C762" s="197">
        <v>0</v>
      </c>
      <c r="D762" s="197">
        <v>0</v>
      </c>
      <c r="E762" s="213">
        <f t="shared" si="14"/>
        <v>0</v>
      </c>
    </row>
    <row r="763" spans="1:5" s="180" customFormat="1" ht="21" customHeight="1">
      <c r="A763" s="212" t="s">
        <v>710</v>
      </c>
      <c r="B763" s="197">
        <v>9</v>
      </c>
      <c r="C763" s="197">
        <v>0</v>
      </c>
      <c r="D763" s="197">
        <v>0</v>
      </c>
      <c r="E763" s="213">
        <f t="shared" si="14"/>
        <v>9</v>
      </c>
    </row>
    <row r="764" spans="1:5" s="180" customFormat="1" ht="21" customHeight="1">
      <c r="A764" s="212" t="s">
        <v>711</v>
      </c>
      <c r="B764" s="197">
        <f>SUM(B765:B769)</f>
        <v>0</v>
      </c>
      <c r="C764" s="197">
        <f>SUM(C765:C769)</f>
        <v>0</v>
      </c>
      <c r="D764" s="197">
        <f>SUM(D765:D769)</f>
        <v>0</v>
      </c>
      <c r="E764" s="213">
        <f t="shared" si="14"/>
        <v>0</v>
      </c>
    </row>
    <row r="765" spans="1:5" s="180" customFormat="1" ht="24" customHeight="1" hidden="1">
      <c r="A765" s="212" t="s">
        <v>712</v>
      </c>
      <c r="B765" s="197"/>
      <c r="C765" s="197"/>
      <c r="D765" s="197"/>
      <c r="E765" s="213">
        <f t="shared" si="14"/>
        <v>0</v>
      </c>
    </row>
    <row r="766" spans="1:5" s="180" customFormat="1" ht="24" customHeight="1" hidden="1">
      <c r="A766" s="212" t="s">
        <v>713</v>
      </c>
      <c r="B766" s="197"/>
      <c r="C766" s="197"/>
      <c r="D766" s="197"/>
      <c r="E766" s="213">
        <f t="shared" si="14"/>
        <v>0</v>
      </c>
    </row>
    <row r="767" spans="1:5" s="180" customFormat="1" ht="24" customHeight="1" hidden="1">
      <c r="A767" s="212" t="s">
        <v>714</v>
      </c>
      <c r="B767" s="197"/>
      <c r="C767" s="197"/>
      <c r="D767" s="197"/>
      <c r="E767" s="213">
        <f t="shared" si="14"/>
        <v>0</v>
      </c>
    </row>
    <row r="768" spans="1:5" s="180" customFormat="1" ht="24" customHeight="1" hidden="1">
      <c r="A768" s="212" t="s">
        <v>715</v>
      </c>
      <c r="B768" s="197"/>
      <c r="C768" s="197"/>
      <c r="D768" s="197"/>
      <c r="E768" s="213">
        <f>B768+C768+D768</f>
        <v>0</v>
      </c>
    </row>
    <row r="769" spans="1:5" s="180" customFormat="1" ht="24" customHeight="1" hidden="1">
      <c r="A769" s="212" t="s">
        <v>716</v>
      </c>
      <c r="B769" s="197"/>
      <c r="C769" s="197"/>
      <c r="D769" s="197"/>
      <c r="E769" s="213">
        <f aca="true" t="shared" si="15" ref="E769:E832">B769+C769+D769</f>
        <v>0</v>
      </c>
    </row>
    <row r="770" spans="1:5" s="180" customFormat="1" ht="21" customHeight="1">
      <c r="A770" s="212" t="s">
        <v>717</v>
      </c>
      <c r="B770" s="197">
        <v>0</v>
      </c>
      <c r="C770" s="197">
        <v>0</v>
      </c>
      <c r="D770" s="197">
        <v>0</v>
      </c>
      <c r="E770" s="213">
        <f t="shared" si="15"/>
        <v>0</v>
      </c>
    </row>
    <row r="771" spans="1:5" s="180" customFormat="1" ht="21" customHeight="1">
      <c r="A771" s="212" t="s">
        <v>718</v>
      </c>
      <c r="B771" s="197">
        <v>0</v>
      </c>
      <c r="C771" s="197">
        <v>0</v>
      </c>
      <c r="D771" s="197">
        <v>0</v>
      </c>
      <c r="E771" s="213">
        <f t="shared" si="15"/>
        <v>0</v>
      </c>
    </row>
    <row r="772" spans="1:5" s="180" customFormat="1" ht="21" customHeight="1">
      <c r="A772" s="212" t="s">
        <v>719</v>
      </c>
      <c r="B772" s="197">
        <f>SUM(B773:B786)</f>
        <v>0</v>
      </c>
      <c r="C772" s="197">
        <f>SUM(C773:C786)</f>
        <v>0</v>
      </c>
      <c r="D772" s="197">
        <f>SUM(D773:D786)</f>
        <v>0</v>
      </c>
      <c r="E772" s="213">
        <f t="shared" si="15"/>
        <v>0</v>
      </c>
    </row>
    <row r="773" spans="1:5" s="180" customFormat="1" ht="24" customHeight="1" hidden="1">
      <c r="A773" s="212" t="s">
        <v>148</v>
      </c>
      <c r="B773" s="197"/>
      <c r="C773" s="197"/>
      <c r="D773" s="197"/>
      <c r="E773" s="213">
        <f t="shared" si="15"/>
        <v>0</v>
      </c>
    </row>
    <row r="774" spans="1:5" s="180" customFormat="1" ht="24" customHeight="1" hidden="1">
      <c r="A774" s="212" t="s">
        <v>149</v>
      </c>
      <c r="B774" s="197"/>
      <c r="C774" s="197"/>
      <c r="D774" s="197"/>
      <c r="E774" s="213">
        <f t="shared" si="15"/>
        <v>0</v>
      </c>
    </row>
    <row r="775" spans="1:5" s="180" customFormat="1" ht="24" customHeight="1" hidden="1">
      <c r="A775" s="212" t="s">
        <v>150</v>
      </c>
      <c r="B775" s="197"/>
      <c r="C775" s="197"/>
      <c r="D775" s="197"/>
      <c r="E775" s="213">
        <f t="shared" si="15"/>
        <v>0</v>
      </c>
    </row>
    <row r="776" spans="1:5" s="180" customFormat="1" ht="24" customHeight="1" hidden="1">
      <c r="A776" s="212" t="s">
        <v>720</v>
      </c>
      <c r="B776" s="197"/>
      <c r="C776" s="197"/>
      <c r="D776" s="197"/>
      <c r="E776" s="213">
        <f t="shared" si="15"/>
        <v>0</v>
      </c>
    </row>
    <row r="777" spans="1:5" s="180" customFormat="1" ht="24" customHeight="1" hidden="1">
      <c r="A777" s="212" t="s">
        <v>721</v>
      </c>
      <c r="B777" s="197"/>
      <c r="C777" s="197"/>
      <c r="D777" s="197"/>
      <c r="E777" s="213">
        <f t="shared" si="15"/>
        <v>0</v>
      </c>
    </row>
    <row r="778" spans="1:5" s="180" customFormat="1" ht="24" customHeight="1" hidden="1">
      <c r="A778" s="212" t="s">
        <v>722</v>
      </c>
      <c r="B778" s="197"/>
      <c r="C778" s="197"/>
      <c r="D778" s="197"/>
      <c r="E778" s="213">
        <f t="shared" si="15"/>
        <v>0</v>
      </c>
    </row>
    <row r="779" spans="1:5" s="180" customFormat="1" ht="24" customHeight="1" hidden="1">
      <c r="A779" s="212" t="s">
        <v>723</v>
      </c>
      <c r="B779" s="197"/>
      <c r="C779" s="197"/>
      <c r="D779" s="197"/>
      <c r="E779" s="213">
        <f t="shared" si="15"/>
        <v>0</v>
      </c>
    </row>
    <row r="780" spans="1:5" s="180" customFormat="1" ht="24" customHeight="1" hidden="1">
      <c r="A780" s="212" t="s">
        <v>724</v>
      </c>
      <c r="B780" s="197"/>
      <c r="C780" s="197"/>
      <c r="D780" s="197"/>
      <c r="E780" s="213">
        <f t="shared" si="15"/>
        <v>0</v>
      </c>
    </row>
    <row r="781" spans="1:5" s="180" customFormat="1" ht="24" customHeight="1" hidden="1">
      <c r="A781" s="212" t="s">
        <v>725</v>
      </c>
      <c r="B781" s="197"/>
      <c r="C781" s="197"/>
      <c r="D781" s="197"/>
      <c r="E781" s="213">
        <f t="shared" si="15"/>
        <v>0</v>
      </c>
    </row>
    <row r="782" spans="1:5" s="180" customFormat="1" ht="24" customHeight="1" hidden="1">
      <c r="A782" s="212" t="s">
        <v>726</v>
      </c>
      <c r="B782" s="197"/>
      <c r="C782" s="197"/>
      <c r="D782" s="197"/>
      <c r="E782" s="213">
        <f t="shared" si="15"/>
        <v>0</v>
      </c>
    </row>
    <row r="783" spans="1:5" s="180" customFormat="1" ht="24" customHeight="1" hidden="1">
      <c r="A783" s="212" t="s">
        <v>190</v>
      </c>
      <c r="B783" s="197"/>
      <c r="C783" s="197"/>
      <c r="D783" s="197"/>
      <c r="E783" s="213">
        <f t="shared" si="15"/>
        <v>0</v>
      </c>
    </row>
    <row r="784" spans="1:5" s="180" customFormat="1" ht="24" customHeight="1" hidden="1">
      <c r="A784" s="212" t="s">
        <v>727</v>
      </c>
      <c r="B784" s="197"/>
      <c r="C784" s="197"/>
      <c r="D784" s="197"/>
      <c r="E784" s="213">
        <f t="shared" si="15"/>
        <v>0</v>
      </c>
    </row>
    <row r="785" spans="1:5" s="180" customFormat="1" ht="24" customHeight="1" hidden="1">
      <c r="A785" s="212" t="s">
        <v>157</v>
      </c>
      <c r="B785" s="197"/>
      <c r="C785" s="197"/>
      <c r="D785" s="197"/>
      <c r="E785" s="213">
        <f t="shared" si="15"/>
        <v>0</v>
      </c>
    </row>
    <row r="786" spans="1:5" s="180" customFormat="1" ht="24" customHeight="1" hidden="1">
      <c r="A786" s="212" t="s">
        <v>728</v>
      </c>
      <c r="B786" s="197"/>
      <c r="C786" s="197"/>
      <c r="D786" s="197"/>
      <c r="E786" s="213">
        <f t="shared" si="15"/>
        <v>0</v>
      </c>
    </row>
    <row r="787" spans="1:5" s="180" customFormat="1" ht="21" customHeight="1">
      <c r="A787" s="212" t="s">
        <v>729</v>
      </c>
      <c r="B787" s="197">
        <v>0</v>
      </c>
      <c r="C787" s="197">
        <v>0</v>
      </c>
      <c r="D787" s="197">
        <v>0</v>
      </c>
      <c r="E787" s="213">
        <f t="shared" si="15"/>
        <v>0</v>
      </c>
    </row>
    <row r="788" spans="1:5" s="180" customFormat="1" ht="21" customHeight="1">
      <c r="A788" s="212" t="s">
        <v>730</v>
      </c>
      <c r="B788" s="197">
        <f>SUM(B789,B800,B801,B804:B806)</f>
        <v>2732</v>
      </c>
      <c r="C788" s="197">
        <f>SUM(C789,C800,C801,C804:C806)</f>
        <v>99</v>
      </c>
      <c r="D788" s="197">
        <f>SUM(D789,D800,D801,D804:D806)</f>
        <v>0</v>
      </c>
      <c r="E788" s="213">
        <f t="shared" si="15"/>
        <v>2831</v>
      </c>
    </row>
    <row r="789" spans="1:5" s="180" customFormat="1" ht="21" customHeight="1">
      <c r="A789" s="212" t="s">
        <v>731</v>
      </c>
      <c r="B789" s="197">
        <f>SUM(B790:B799)</f>
        <v>815</v>
      </c>
      <c r="C789" s="197">
        <f>SUM(C790:C799)</f>
        <v>99</v>
      </c>
      <c r="D789" s="197">
        <f>SUM(D790:D799)</f>
        <v>0</v>
      </c>
      <c r="E789" s="213">
        <f t="shared" si="15"/>
        <v>914</v>
      </c>
    </row>
    <row r="790" spans="1:5" s="180" customFormat="1" ht="21" customHeight="1">
      <c r="A790" s="212" t="s">
        <v>732</v>
      </c>
      <c r="B790" s="197">
        <v>688</v>
      </c>
      <c r="C790" s="197">
        <v>99</v>
      </c>
      <c r="D790" s="197">
        <v>0</v>
      </c>
      <c r="E790" s="213">
        <f t="shared" si="15"/>
        <v>787</v>
      </c>
    </row>
    <row r="791" spans="1:5" s="180" customFormat="1" ht="24" customHeight="1" hidden="1">
      <c r="A791" s="212" t="s">
        <v>733</v>
      </c>
      <c r="B791" s="197"/>
      <c r="C791" s="197"/>
      <c r="D791" s="197"/>
      <c r="E791" s="213">
        <f t="shared" si="15"/>
        <v>0</v>
      </c>
    </row>
    <row r="792" spans="1:5" s="180" customFormat="1" ht="24" customHeight="1" hidden="1">
      <c r="A792" s="212" t="s">
        <v>734</v>
      </c>
      <c r="B792" s="197"/>
      <c r="C792" s="197"/>
      <c r="D792" s="197"/>
      <c r="E792" s="213">
        <f t="shared" si="15"/>
        <v>0</v>
      </c>
    </row>
    <row r="793" spans="1:5" s="180" customFormat="1" ht="24" customHeight="1" hidden="1">
      <c r="A793" s="212" t="s">
        <v>735</v>
      </c>
      <c r="B793" s="197"/>
      <c r="C793" s="197"/>
      <c r="D793" s="197"/>
      <c r="E793" s="213">
        <f t="shared" si="15"/>
        <v>0</v>
      </c>
    </row>
    <row r="794" spans="1:5" s="180" customFormat="1" ht="24" customHeight="1" hidden="1">
      <c r="A794" s="212" t="s">
        <v>736</v>
      </c>
      <c r="B794" s="197"/>
      <c r="C794" s="197"/>
      <c r="D794" s="197"/>
      <c r="E794" s="213">
        <f t="shared" si="15"/>
        <v>0</v>
      </c>
    </row>
    <row r="795" spans="1:5" s="180" customFormat="1" ht="24" customHeight="1" hidden="1">
      <c r="A795" s="212" t="s">
        <v>737</v>
      </c>
      <c r="B795" s="197"/>
      <c r="C795" s="197"/>
      <c r="D795" s="197"/>
      <c r="E795" s="213">
        <f t="shared" si="15"/>
        <v>0</v>
      </c>
    </row>
    <row r="796" spans="1:5" s="180" customFormat="1" ht="24" customHeight="1" hidden="1">
      <c r="A796" s="212" t="s">
        <v>738</v>
      </c>
      <c r="B796" s="197"/>
      <c r="C796" s="197"/>
      <c r="D796" s="197"/>
      <c r="E796" s="213">
        <f t="shared" si="15"/>
        <v>0</v>
      </c>
    </row>
    <row r="797" spans="1:5" s="180" customFormat="1" ht="24" customHeight="1" hidden="1">
      <c r="A797" s="212" t="s">
        <v>739</v>
      </c>
      <c r="B797" s="197"/>
      <c r="C797" s="197"/>
      <c r="D797" s="197"/>
      <c r="E797" s="213">
        <f t="shared" si="15"/>
        <v>0</v>
      </c>
    </row>
    <row r="798" spans="1:5" s="180" customFormat="1" ht="24" customHeight="1" hidden="1">
      <c r="A798" s="212" t="s">
        <v>740</v>
      </c>
      <c r="B798" s="197"/>
      <c r="C798" s="197"/>
      <c r="D798" s="197"/>
      <c r="E798" s="213">
        <f t="shared" si="15"/>
        <v>0</v>
      </c>
    </row>
    <row r="799" spans="1:5" s="180" customFormat="1" ht="24" customHeight="1">
      <c r="A799" s="212" t="s">
        <v>741</v>
      </c>
      <c r="B799" s="197">
        <v>127</v>
      </c>
      <c r="C799" s="197">
        <v>0</v>
      </c>
      <c r="D799" s="197">
        <v>0</v>
      </c>
      <c r="E799" s="213">
        <f t="shared" si="15"/>
        <v>127</v>
      </c>
    </row>
    <row r="800" spans="1:5" s="180" customFormat="1" ht="21" customHeight="1">
      <c r="A800" s="212" t="s">
        <v>742</v>
      </c>
      <c r="B800" s="197">
        <v>0</v>
      </c>
      <c r="C800" s="197">
        <v>0</v>
      </c>
      <c r="D800" s="197">
        <v>0</v>
      </c>
      <c r="E800" s="213">
        <f t="shared" si="15"/>
        <v>0</v>
      </c>
    </row>
    <row r="801" spans="1:5" s="180" customFormat="1" ht="21" customHeight="1">
      <c r="A801" s="212" t="s">
        <v>743</v>
      </c>
      <c r="B801" s="197">
        <f>SUM(B802:B803)</f>
        <v>237</v>
      </c>
      <c r="C801" s="197">
        <f>SUM(C802:C803)</f>
        <v>0</v>
      </c>
      <c r="D801" s="197">
        <f>SUM(D802:D803)</f>
        <v>0</v>
      </c>
      <c r="E801" s="213">
        <f t="shared" si="15"/>
        <v>237</v>
      </c>
    </row>
    <row r="802" spans="1:5" s="180" customFormat="1" ht="24" customHeight="1" hidden="1">
      <c r="A802" s="212" t="s">
        <v>744</v>
      </c>
      <c r="B802" s="197"/>
      <c r="C802" s="197"/>
      <c r="D802" s="197"/>
      <c r="E802" s="213">
        <f t="shared" si="15"/>
        <v>0</v>
      </c>
    </row>
    <row r="803" spans="1:5" s="180" customFormat="1" ht="24" customHeight="1">
      <c r="A803" s="212" t="s">
        <v>745</v>
      </c>
      <c r="B803" s="197">
        <v>237</v>
      </c>
      <c r="C803" s="197">
        <v>0</v>
      </c>
      <c r="D803" s="197">
        <v>0</v>
      </c>
      <c r="E803" s="213">
        <f t="shared" si="15"/>
        <v>237</v>
      </c>
    </row>
    <row r="804" spans="1:5" s="180" customFormat="1" ht="21" customHeight="1">
      <c r="A804" s="212" t="s">
        <v>746</v>
      </c>
      <c r="B804" s="197">
        <v>1178</v>
      </c>
      <c r="C804" s="215">
        <v>0</v>
      </c>
      <c r="D804" s="197">
        <v>0</v>
      </c>
      <c r="E804" s="213">
        <f t="shared" si="15"/>
        <v>1178</v>
      </c>
    </row>
    <row r="805" spans="1:5" s="180" customFormat="1" ht="21" customHeight="1">
      <c r="A805" s="212" t="s">
        <v>747</v>
      </c>
      <c r="B805" s="197">
        <v>0</v>
      </c>
      <c r="C805" s="197">
        <v>0</v>
      </c>
      <c r="D805" s="197">
        <v>0</v>
      </c>
      <c r="E805" s="213">
        <f t="shared" si="15"/>
        <v>0</v>
      </c>
    </row>
    <row r="806" spans="1:5" s="180" customFormat="1" ht="21" customHeight="1">
      <c r="A806" s="212" t="s">
        <v>748</v>
      </c>
      <c r="B806" s="197">
        <v>502</v>
      </c>
      <c r="C806" s="215">
        <v>0</v>
      </c>
      <c r="D806" s="197">
        <v>0</v>
      </c>
      <c r="E806" s="213">
        <f t="shared" si="15"/>
        <v>502</v>
      </c>
    </row>
    <row r="807" spans="1:5" s="180" customFormat="1" ht="21" customHeight="1">
      <c r="A807" s="212" t="s">
        <v>749</v>
      </c>
      <c r="B807" s="197">
        <f>SUM(B808,B834,B859,B887,B898,B905,B912,B915)</f>
        <v>44576</v>
      </c>
      <c r="C807" s="197">
        <f>SUM(C808,C834,C859,C887,C898,C905,C912,C915)</f>
        <v>5320</v>
      </c>
      <c r="D807" s="197">
        <f>SUM(D808,D834,D859,D887,D898,D905,D912,D915)</f>
        <v>0</v>
      </c>
      <c r="E807" s="213">
        <f t="shared" si="15"/>
        <v>49896</v>
      </c>
    </row>
    <row r="808" spans="1:5" s="180" customFormat="1" ht="21" customHeight="1">
      <c r="A808" s="212" t="s">
        <v>750</v>
      </c>
      <c r="B808" s="197">
        <f>SUM(B809:B833)</f>
        <v>18822</v>
      </c>
      <c r="C808" s="197">
        <f>SUM(C809:C833)</f>
        <v>320</v>
      </c>
      <c r="D808" s="197">
        <f>SUM(D809:D833)</f>
        <v>0</v>
      </c>
      <c r="E808" s="213">
        <f t="shared" si="15"/>
        <v>19142</v>
      </c>
    </row>
    <row r="809" spans="1:5" s="180" customFormat="1" ht="21" customHeight="1">
      <c r="A809" s="212" t="s">
        <v>732</v>
      </c>
      <c r="B809" s="197">
        <v>2256</v>
      </c>
      <c r="C809" s="197">
        <v>320</v>
      </c>
      <c r="D809" s="197">
        <v>0</v>
      </c>
      <c r="E809" s="213">
        <f t="shared" si="15"/>
        <v>2576</v>
      </c>
    </row>
    <row r="810" spans="1:5" s="180" customFormat="1" ht="21" customHeight="1" hidden="1">
      <c r="A810" s="212" t="s">
        <v>733</v>
      </c>
      <c r="B810" s="197"/>
      <c r="C810" s="197"/>
      <c r="D810" s="197"/>
      <c r="E810" s="213">
        <f t="shared" si="15"/>
        <v>0</v>
      </c>
    </row>
    <row r="811" spans="1:5" s="180" customFormat="1" ht="24" customHeight="1" hidden="1">
      <c r="A811" s="212" t="s">
        <v>734</v>
      </c>
      <c r="B811" s="197"/>
      <c r="C811" s="197"/>
      <c r="D811" s="197"/>
      <c r="E811" s="213">
        <f t="shared" si="15"/>
        <v>0</v>
      </c>
    </row>
    <row r="812" spans="1:5" s="180" customFormat="1" ht="24" customHeight="1" hidden="1">
      <c r="A812" s="212" t="s">
        <v>751</v>
      </c>
      <c r="B812" s="197"/>
      <c r="C812" s="197"/>
      <c r="D812" s="197"/>
      <c r="E812" s="213">
        <f t="shared" si="15"/>
        <v>0</v>
      </c>
    </row>
    <row r="813" spans="1:5" s="180" customFormat="1" ht="24" customHeight="1" hidden="1">
      <c r="A813" s="212" t="s">
        <v>752</v>
      </c>
      <c r="B813" s="197"/>
      <c r="C813" s="197"/>
      <c r="D813" s="197"/>
      <c r="E813" s="213">
        <f t="shared" si="15"/>
        <v>0</v>
      </c>
    </row>
    <row r="814" spans="1:5" s="180" customFormat="1" ht="24" customHeight="1">
      <c r="A814" s="212" t="s">
        <v>753</v>
      </c>
      <c r="B814" s="197">
        <v>292</v>
      </c>
      <c r="C814" s="197">
        <v>0</v>
      </c>
      <c r="D814" s="197">
        <v>0</v>
      </c>
      <c r="E814" s="213">
        <f t="shared" si="15"/>
        <v>292</v>
      </c>
    </row>
    <row r="815" spans="1:5" s="180" customFormat="1" ht="21" customHeight="1">
      <c r="A815" s="212" t="s">
        <v>754</v>
      </c>
      <c r="B815" s="197">
        <v>406</v>
      </c>
      <c r="C815" s="197">
        <v>0</v>
      </c>
      <c r="D815" s="197">
        <v>0</v>
      </c>
      <c r="E815" s="213">
        <f t="shared" si="15"/>
        <v>406</v>
      </c>
    </row>
    <row r="816" spans="1:5" s="180" customFormat="1" ht="21" customHeight="1">
      <c r="A816" s="212" t="s">
        <v>755</v>
      </c>
      <c r="B816" s="197">
        <v>119</v>
      </c>
      <c r="C816" s="197">
        <v>0</v>
      </c>
      <c r="D816" s="197">
        <v>0</v>
      </c>
      <c r="E816" s="213">
        <f t="shared" si="15"/>
        <v>119</v>
      </c>
    </row>
    <row r="817" spans="1:5" s="180" customFormat="1" ht="24" customHeight="1">
      <c r="A817" s="212" t="s">
        <v>756</v>
      </c>
      <c r="B817" s="197">
        <v>80</v>
      </c>
      <c r="C817" s="197">
        <v>0</v>
      </c>
      <c r="D817" s="197">
        <v>0</v>
      </c>
      <c r="E817" s="213">
        <f t="shared" si="15"/>
        <v>80</v>
      </c>
    </row>
    <row r="818" spans="1:5" s="180" customFormat="1" ht="24" customHeight="1" hidden="1">
      <c r="A818" s="212" t="s">
        <v>757</v>
      </c>
      <c r="B818" s="197"/>
      <c r="C818" s="197"/>
      <c r="D818" s="197"/>
      <c r="E818" s="213">
        <f t="shared" si="15"/>
        <v>0</v>
      </c>
    </row>
    <row r="819" spans="1:5" s="180" customFormat="1" ht="24" customHeight="1" hidden="1">
      <c r="A819" s="212" t="s">
        <v>758</v>
      </c>
      <c r="B819" s="197"/>
      <c r="C819" s="197"/>
      <c r="D819" s="197"/>
      <c r="E819" s="213">
        <f t="shared" si="15"/>
        <v>0</v>
      </c>
    </row>
    <row r="820" spans="1:5" s="180" customFormat="1" ht="24" customHeight="1" hidden="1">
      <c r="A820" s="212" t="s">
        <v>759</v>
      </c>
      <c r="B820" s="197"/>
      <c r="C820" s="197"/>
      <c r="D820" s="197"/>
      <c r="E820" s="213">
        <f t="shared" si="15"/>
        <v>0</v>
      </c>
    </row>
    <row r="821" spans="1:5" s="180" customFormat="1" ht="21" customHeight="1">
      <c r="A821" s="212" t="s">
        <v>760</v>
      </c>
      <c r="B821" s="197">
        <v>51</v>
      </c>
      <c r="C821" s="215">
        <v>0</v>
      </c>
      <c r="D821" s="197">
        <v>0</v>
      </c>
      <c r="E821" s="213">
        <f t="shared" si="15"/>
        <v>51</v>
      </c>
    </row>
    <row r="822" spans="1:5" s="180" customFormat="1" ht="24" customHeight="1" hidden="1">
      <c r="A822" s="212" t="s">
        <v>761</v>
      </c>
      <c r="B822" s="197"/>
      <c r="C822" s="197"/>
      <c r="D822" s="197"/>
      <c r="E822" s="213">
        <f t="shared" si="15"/>
        <v>0</v>
      </c>
    </row>
    <row r="823" spans="1:5" s="180" customFormat="1" ht="21" customHeight="1">
      <c r="A823" s="212" t="s">
        <v>762</v>
      </c>
      <c r="B823" s="197">
        <v>45</v>
      </c>
      <c r="C823" s="197">
        <v>0</v>
      </c>
      <c r="D823" s="197">
        <v>0</v>
      </c>
      <c r="E823" s="213">
        <f t="shared" si="15"/>
        <v>45</v>
      </c>
    </row>
    <row r="824" spans="1:5" s="180" customFormat="1" ht="24" customHeight="1">
      <c r="A824" s="212" t="s">
        <v>763</v>
      </c>
      <c r="B824" s="197">
        <v>3374</v>
      </c>
      <c r="C824" s="197">
        <v>0</v>
      </c>
      <c r="D824" s="197">
        <v>0</v>
      </c>
      <c r="E824" s="213">
        <f t="shared" si="15"/>
        <v>3374</v>
      </c>
    </row>
    <row r="825" spans="1:5" s="180" customFormat="1" ht="24" customHeight="1" hidden="1">
      <c r="A825" s="212" t="s">
        <v>764</v>
      </c>
      <c r="B825" s="197"/>
      <c r="C825" s="197"/>
      <c r="D825" s="197"/>
      <c r="E825" s="213">
        <f t="shared" si="15"/>
        <v>0</v>
      </c>
    </row>
    <row r="826" spans="1:5" s="180" customFormat="1" ht="24" customHeight="1" hidden="1">
      <c r="A826" s="212" t="s">
        <v>765</v>
      </c>
      <c r="B826" s="197"/>
      <c r="C826" s="197"/>
      <c r="D826" s="197"/>
      <c r="E826" s="213">
        <f t="shared" si="15"/>
        <v>0</v>
      </c>
    </row>
    <row r="827" spans="1:5" s="180" customFormat="1" ht="24" customHeight="1" hidden="1">
      <c r="A827" s="212" t="s">
        <v>766</v>
      </c>
      <c r="B827" s="197"/>
      <c r="C827" s="197"/>
      <c r="D827" s="197"/>
      <c r="E827" s="213">
        <f t="shared" si="15"/>
        <v>0</v>
      </c>
    </row>
    <row r="828" spans="1:5" s="180" customFormat="1" ht="24" customHeight="1">
      <c r="A828" s="212" t="s">
        <v>767</v>
      </c>
      <c r="B828" s="197">
        <v>190</v>
      </c>
      <c r="C828" s="197">
        <v>0</v>
      </c>
      <c r="D828" s="197">
        <v>0</v>
      </c>
      <c r="E828" s="213">
        <f t="shared" si="15"/>
        <v>190</v>
      </c>
    </row>
    <row r="829" spans="1:5" s="180" customFormat="1" ht="24" customHeight="1" hidden="1">
      <c r="A829" s="212" t="s">
        <v>768</v>
      </c>
      <c r="B829" s="197"/>
      <c r="C829" s="197"/>
      <c r="D829" s="197"/>
      <c r="E829" s="213">
        <f t="shared" si="15"/>
        <v>0</v>
      </c>
    </row>
    <row r="830" spans="1:5" s="180" customFormat="1" ht="24" customHeight="1">
      <c r="A830" s="217" t="s">
        <v>769</v>
      </c>
      <c r="B830" s="197">
        <v>1514</v>
      </c>
      <c r="C830" s="197">
        <v>0</v>
      </c>
      <c r="D830" s="197">
        <v>0</v>
      </c>
      <c r="E830" s="213">
        <f t="shared" si="15"/>
        <v>1514</v>
      </c>
    </row>
    <row r="831" spans="1:5" s="180" customFormat="1" ht="24" customHeight="1" hidden="1">
      <c r="A831" s="212" t="s">
        <v>770</v>
      </c>
      <c r="B831" s="197"/>
      <c r="C831" s="197"/>
      <c r="D831" s="197"/>
      <c r="E831" s="213">
        <f t="shared" si="15"/>
        <v>0</v>
      </c>
    </row>
    <row r="832" spans="1:5" s="180" customFormat="1" ht="24" customHeight="1">
      <c r="A832" s="212" t="s">
        <v>771</v>
      </c>
      <c r="B832" s="197">
        <v>9621</v>
      </c>
      <c r="C832" s="197">
        <v>0</v>
      </c>
      <c r="D832" s="197">
        <v>0</v>
      </c>
      <c r="E832" s="213">
        <f t="shared" si="15"/>
        <v>9621</v>
      </c>
    </row>
    <row r="833" spans="1:5" s="180" customFormat="1" ht="21" customHeight="1">
      <c r="A833" s="212" t="s">
        <v>772</v>
      </c>
      <c r="B833" s="197">
        <v>874</v>
      </c>
      <c r="C833" s="215">
        <v>0</v>
      </c>
      <c r="D833" s="197">
        <v>0</v>
      </c>
      <c r="E833" s="213">
        <f aca="true" t="shared" si="16" ref="E833:E896">B833+C833+D833</f>
        <v>874</v>
      </c>
    </row>
    <row r="834" spans="1:5" s="180" customFormat="1" ht="21" customHeight="1">
      <c r="A834" s="212" t="s">
        <v>773</v>
      </c>
      <c r="B834" s="197">
        <f>SUM(B835:B858)</f>
        <v>996</v>
      </c>
      <c r="C834" s="197">
        <f>SUM(C835:C858)</f>
        <v>0</v>
      </c>
      <c r="D834" s="197">
        <f>SUM(D835:D858)</f>
        <v>0</v>
      </c>
      <c r="E834" s="213">
        <f t="shared" si="16"/>
        <v>996</v>
      </c>
    </row>
    <row r="835" spans="1:5" s="180" customFormat="1" ht="21" customHeight="1" hidden="1">
      <c r="A835" s="212" t="s">
        <v>732</v>
      </c>
      <c r="B835" s="197"/>
      <c r="C835" s="197"/>
      <c r="D835" s="197"/>
      <c r="E835" s="213">
        <f t="shared" si="16"/>
        <v>0</v>
      </c>
    </row>
    <row r="836" spans="1:5" s="180" customFormat="1" ht="24" customHeight="1" hidden="1">
      <c r="A836" s="212" t="s">
        <v>733</v>
      </c>
      <c r="B836" s="197"/>
      <c r="C836" s="197"/>
      <c r="D836" s="197"/>
      <c r="E836" s="213">
        <f t="shared" si="16"/>
        <v>0</v>
      </c>
    </row>
    <row r="837" spans="1:5" s="180" customFormat="1" ht="24" customHeight="1" hidden="1">
      <c r="A837" s="212" t="s">
        <v>734</v>
      </c>
      <c r="B837" s="197"/>
      <c r="C837" s="197"/>
      <c r="D837" s="197"/>
      <c r="E837" s="213">
        <f t="shared" si="16"/>
        <v>0</v>
      </c>
    </row>
    <row r="838" spans="1:5" s="180" customFormat="1" ht="24" customHeight="1" hidden="1">
      <c r="A838" s="212" t="s">
        <v>774</v>
      </c>
      <c r="B838" s="197"/>
      <c r="C838" s="197"/>
      <c r="D838" s="197"/>
      <c r="E838" s="213">
        <f t="shared" si="16"/>
        <v>0</v>
      </c>
    </row>
    <row r="839" spans="1:5" s="180" customFormat="1" ht="24" customHeight="1">
      <c r="A839" s="212" t="s">
        <v>775</v>
      </c>
      <c r="B839" s="197">
        <v>394</v>
      </c>
      <c r="C839" s="197">
        <v>0</v>
      </c>
      <c r="D839" s="197">
        <v>0</v>
      </c>
      <c r="E839" s="213">
        <f t="shared" si="16"/>
        <v>394</v>
      </c>
    </row>
    <row r="840" spans="1:5" s="180" customFormat="1" ht="24" customHeight="1" hidden="1">
      <c r="A840" s="212" t="s">
        <v>776</v>
      </c>
      <c r="B840" s="197"/>
      <c r="C840" s="197"/>
      <c r="D840" s="197"/>
      <c r="E840" s="213">
        <f t="shared" si="16"/>
        <v>0</v>
      </c>
    </row>
    <row r="841" spans="1:5" s="180" customFormat="1" ht="24" customHeight="1">
      <c r="A841" s="212" t="s">
        <v>777</v>
      </c>
      <c r="B841" s="197">
        <v>151</v>
      </c>
      <c r="C841" s="197">
        <v>0</v>
      </c>
      <c r="D841" s="197">
        <v>0</v>
      </c>
      <c r="E841" s="213">
        <f t="shared" si="16"/>
        <v>151</v>
      </c>
    </row>
    <row r="842" spans="1:5" s="180" customFormat="1" ht="21" customHeight="1">
      <c r="A842" s="212" t="s">
        <v>778</v>
      </c>
      <c r="B842" s="197">
        <v>100</v>
      </c>
      <c r="C842" s="197">
        <v>0</v>
      </c>
      <c r="D842" s="197">
        <v>0</v>
      </c>
      <c r="E842" s="213">
        <f t="shared" si="16"/>
        <v>100</v>
      </c>
    </row>
    <row r="843" spans="1:5" s="180" customFormat="1" ht="24" customHeight="1" hidden="1">
      <c r="A843" s="212" t="s">
        <v>779</v>
      </c>
      <c r="B843" s="197"/>
      <c r="C843" s="197"/>
      <c r="D843" s="197"/>
      <c r="E843" s="213">
        <f t="shared" si="16"/>
        <v>0</v>
      </c>
    </row>
    <row r="844" spans="1:5" s="180" customFormat="1" ht="24" customHeight="1">
      <c r="A844" s="212" t="s">
        <v>780</v>
      </c>
      <c r="B844" s="197">
        <v>187</v>
      </c>
      <c r="C844" s="197">
        <v>0</v>
      </c>
      <c r="D844" s="197">
        <v>0</v>
      </c>
      <c r="E844" s="213">
        <f t="shared" si="16"/>
        <v>187</v>
      </c>
    </row>
    <row r="845" spans="1:5" s="180" customFormat="1" ht="24" customHeight="1" hidden="1">
      <c r="A845" s="212" t="s">
        <v>781</v>
      </c>
      <c r="B845" s="197"/>
      <c r="C845" s="197"/>
      <c r="D845" s="197"/>
      <c r="E845" s="213">
        <f t="shared" si="16"/>
        <v>0</v>
      </c>
    </row>
    <row r="846" spans="1:5" s="180" customFormat="1" ht="24" customHeight="1" hidden="1">
      <c r="A846" s="212" t="s">
        <v>782</v>
      </c>
      <c r="B846" s="197"/>
      <c r="C846" s="197"/>
      <c r="D846" s="197"/>
      <c r="E846" s="213">
        <f t="shared" si="16"/>
        <v>0</v>
      </c>
    </row>
    <row r="847" spans="1:5" s="180" customFormat="1" ht="24" customHeight="1" hidden="1">
      <c r="A847" s="212" t="s">
        <v>783</v>
      </c>
      <c r="B847" s="197"/>
      <c r="C847" s="197"/>
      <c r="D847" s="197"/>
      <c r="E847" s="213">
        <f t="shared" si="16"/>
        <v>0</v>
      </c>
    </row>
    <row r="848" spans="1:5" s="180" customFormat="1" ht="24" customHeight="1" hidden="1">
      <c r="A848" s="212" t="s">
        <v>784</v>
      </c>
      <c r="B848" s="197"/>
      <c r="C848" s="197"/>
      <c r="D848" s="197"/>
      <c r="E848" s="213">
        <f t="shared" si="16"/>
        <v>0</v>
      </c>
    </row>
    <row r="849" spans="1:5" s="180" customFormat="1" ht="24" customHeight="1" hidden="1">
      <c r="A849" s="212" t="s">
        <v>785</v>
      </c>
      <c r="B849" s="197"/>
      <c r="C849" s="197"/>
      <c r="D849" s="197"/>
      <c r="E849" s="213">
        <f t="shared" si="16"/>
        <v>0</v>
      </c>
    </row>
    <row r="850" spans="1:5" s="180" customFormat="1" ht="24" customHeight="1" hidden="1">
      <c r="A850" s="212" t="s">
        <v>786</v>
      </c>
      <c r="B850" s="197"/>
      <c r="C850" s="197"/>
      <c r="D850" s="197"/>
      <c r="E850" s="213">
        <f t="shared" si="16"/>
        <v>0</v>
      </c>
    </row>
    <row r="851" spans="1:5" s="180" customFormat="1" ht="24" customHeight="1" hidden="1">
      <c r="A851" s="212" t="s">
        <v>787</v>
      </c>
      <c r="B851" s="197"/>
      <c r="C851" s="197"/>
      <c r="D851" s="197"/>
      <c r="E851" s="213">
        <f t="shared" si="16"/>
        <v>0</v>
      </c>
    </row>
    <row r="852" spans="1:5" s="180" customFormat="1" ht="24" customHeight="1" hidden="1">
      <c r="A852" s="212" t="s">
        <v>788</v>
      </c>
      <c r="B852" s="197"/>
      <c r="C852" s="197"/>
      <c r="D852" s="197"/>
      <c r="E852" s="213">
        <f t="shared" si="16"/>
        <v>0</v>
      </c>
    </row>
    <row r="853" spans="1:5" s="180" customFormat="1" ht="24" customHeight="1" hidden="1">
      <c r="A853" s="212" t="s">
        <v>789</v>
      </c>
      <c r="B853" s="197"/>
      <c r="C853" s="197"/>
      <c r="D853" s="197"/>
      <c r="E853" s="213">
        <f t="shared" si="16"/>
        <v>0</v>
      </c>
    </row>
    <row r="854" spans="1:5" s="180" customFormat="1" ht="24" customHeight="1">
      <c r="A854" s="212" t="s">
        <v>790</v>
      </c>
      <c r="B854" s="197">
        <v>151</v>
      </c>
      <c r="C854" s="197">
        <v>0</v>
      </c>
      <c r="D854" s="197">
        <v>0</v>
      </c>
      <c r="E854" s="213">
        <f t="shared" si="16"/>
        <v>151</v>
      </c>
    </row>
    <row r="855" spans="1:5" s="180" customFormat="1" ht="24" customHeight="1" hidden="1">
      <c r="A855" s="212" t="s">
        <v>791</v>
      </c>
      <c r="B855" s="197"/>
      <c r="C855" s="197"/>
      <c r="D855" s="197"/>
      <c r="E855" s="213">
        <f t="shared" si="16"/>
        <v>0</v>
      </c>
    </row>
    <row r="856" spans="1:5" s="180" customFormat="1" ht="24" customHeight="1" hidden="1">
      <c r="A856" s="212" t="s">
        <v>792</v>
      </c>
      <c r="B856" s="197"/>
      <c r="C856" s="197"/>
      <c r="D856" s="197"/>
      <c r="E856" s="213">
        <f t="shared" si="16"/>
        <v>0</v>
      </c>
    </row>
    <row r="857" spans="1:5" s="180" customFormat="1" ht="24" customHeight="1" hidden="1">
      <c r="A857" s="212" t="s">
        <v>758</v>
      </c>
      <c r="B857" s="197"/>
      <c r="C857" s="197"/>
      <c r="D857" s="197"/>
      <c r="E857" s="213">
        <f t="shared" si="16"/>
        <v>0</v>
      </c>
    </row>
    <row r="858" spans="1:5" s="180" customFormat="1" ht="21" customHeight="1">
      <c r="A858" s="212" t="s">
        <v>793</v>
      </c>
      <c r="B858" s="197">
        <v>13</v>
      </c>
      <c r="C858" s="197">
        <v>0</v>
      </c>
      <c r="D858" s="197">
        <v>0</v>
      </c>
      <c r="E858" s="213">
        <f t="shared" si="16"/>
        <v>13</v>
      </c>
    </row>
    <row r="859" spans="1:5" s="180" customFormat="1" ht="21" customHeight="1">
      <c r="A859" s="212" t="s">
        <v>794</v>
      </c>
      <c r="B859" s="197">
        <f>SUM(B860:B886)</f>
        <v>3117</v>
      </c>
      <c r="C859" s="197">
        <f>SUM(C860:C886)</f>
        <v>0</v>
      </c>
      <c r="D859" s="197">
        <f>SUM(D860:D886)</f>
        <v>0</v>
      </c>
      <c r="E859" s="213">
        <f t="shared" si="16"/>
        <v>3117</v>
      </c>
    </row>
    <row r="860" spans="1:5" s="180" customFormat="1" ht="24" customHeight="1" hidden="1">
      <c r="A860" s="212" t="s">
        <v>732</v>
      </c>
      <c r="B860" s="197"/>
      <c r="C860" s="197"/>
      <c r="D860" s="197"/>
      <c r="E860" s="213">
        <f t="shared" si="16"/>
        <v>0</v>
      </c>
    </row>
    <row r="861" spans="1:5" s="180" customFormat="1" ht="24" customHeight="1" hidden="1">
      <c r="A861" s="212" t="s">
        <v>733</v>
      </c>
      <c r="B861" s="197"/>
      <c r="C861" s="197"/>
      <c r="D861" s="197"/>
      <c r="E861" s="213">
        <f t="shared" si="16"/>
        <v>0</v>
      </c>
    </row>
    <row r="862" spans="1:5" s="180" customFormat="1" ht="24" customHeight="1" hidden="1">
      <c r="A862" s="212" t="s">
        <v>734</v>
      </c>
      <c r="B862" s="197"/>
      <c r="C862" s="197"/>
      <c r="D862" s="197"/>
      <c r="E862" s="213">
        <f t="shared" si="16"/>
        <v>0</v>
      </c>
    </row>
    <row r="863" spans="1:5" s="180" customFormat="1" ht="24" customHeight="1" hidden="1">
      <c r="A863" s="212" t="s">
        <v>795</v>
      </c>
      <c r="B863" s="197"/>
      <c r="C863" s="197"/>
      <c r="D863" s="197"/>
      <c r="E863" s="213">
        <f t="shared" si="16"/>
        <v>0</v>
      </c>
    </row>
    <row r="864" spans="1:5" s="180" customFormat="1" ht="24" customHeight="1">
      <c r="A864" s="212" t="s">
        <v>796</v>
      </c>
      <c r="B864" s="197">
        <v>1982</v>
      </c>
      <c r="C864" s="197">
        <v>0</v>
      </c>
      <c r="D864" s="197">
        <v>0</v>
      </c>
      <c r="E864" s="213">
        <f t="shared" si="16"/>
        <v>1982</v>
      </c>
    </row>
    <row r="865" spans="1:5" s="180" customFormat="1" ht="21" customHeight="1">
      <c r="A865" s="212" t="s">
        <v>797</v>
      </c>
      <c r="B865" s="197">
        <v>77</v>
      </c>
      <c r="C865" s="197">
        <v>0</v>
      </c>
      <c r="D865" s="197">
        <v>0</v>
      </c>
      <c r="E865" s="213">
        <f t="shared" si="16"/>
        <v>77</v>
      </c>
    </row>
    <row r="866" spans="1:5" s="180" customFormat="1" ht="24" customHeight="1" hidden="1">
      <c r="A866" s="212" t="s">
        <v>798</v>
      </c>
      <c r="B866" s="197"/>
      <c r="C866" s="197"/>
      <c r="D866" s="197"/>
      <c r="E866" s="213">
        <f t="shared" si="16"/>
        <v>0</v>
      </c>
    </row>
    <row r="867" spans="1:5" s="180" customFormat="1" ht="24" customHeight="1" hidden="1">
      <c r="A867" s="212" t="s">
        <v>799</v>
      </c>
      <c r="B867" s="197"/>
      <c r="C867" s="197"/>
      <c r="D867" s="197"/>
      <c r="E867" s="213">
        <f t="shared" si="16"/>
        <v>0</v>
      </c>
    </row>
    <row r="868" spans="1:5" s="180" customFormat="1" ht="24" customHeight="1" hidden="1">
      <c r="A868" s="212" t="s">
        <v>800</v>
      </c>
      <c r="B868" s="197"/>
      <c r="C868" s="197"/>
      <c r="D868" s="197"/>
      <c r="E868" s="213">
        <f t="shared" si="16"/>
        <v>0</v>
      </c>
    </row>
    <row r="869" spans="1:5" s="180" customFormat="1" ht="24" customHeight="1">
      <c r="A869" s="212" t="s">
        <v>801</v>
      </c>
      <c r="B869" s="197">
        <v>36</v>
      </c>
      <c r="C869" s="197">
        <v>0</v>
      </c>
      <c r="D869" s="197">
        <v>0</v>
      </c>
      <c r="E869" s="213">
        <f t="shared" si="16"/>
        <v>36</v>
      </c>
    </row>
    <row r="870" spans="1:5" s="180" customFormat="1" ht="24" customHeight="1">
      <c r="A870" s="212" t="s">
        <v>802</v>
      </c>
      <c r="B870" s="197">
        <v>70</v>
      </c>
      <c r="C870" s="197">
        <v>0</v>
      </c>
      <c r="D870" s="197">
        <v>0</v>
      </c>
      <c r="E870" s="213">
        <f t="shared" si="16"/>
        <v>70</v>
      </c>
    </row>
    <row r="871" spans="1:5" s="180" customFormat="1" ht="24" customHeight="1" hidden="1">
      <c r="A871" s="212" t="s">
        <v>803</v>
      </c>
      <c r="B871" s="197"/>
      <c r="C871" s="197"/>
      <c r="D871" s="197"/>
      <c r="E871" s="213">
        <f t="shared" si="16"/>
        <v>0</v>
      </c>
    </row>
    <row r="872" spans="1:5" s="180" customFormat="1" ht="24" customHeight="1" hidden="1">
      <c r="A872" s="212" t="s">
        <v>804</v>
      </c>
      <c r="B872" s="197"/>
      <c r="C872" s="197"/>
      <c r="D872" s="197"/>
      <c r="E872" s="213">
        <f t="shared" si="16"/>
        <v>0</v>
      </c>
    </row>
    <row r="873" spans="1:5" s="180" customFormat="1" ht="21" customHeight="1">
      <c r="A873" s="212" t="s">
        <v>805</v>
      </c>
      <c r="B873" s="197">
        <v>74</v>
      </c>
      <c r="C873" s="215">
        <v>0</v>
      </c>
      <c r="D873" s="197">
        <v>0</v>
      </c>
      <c r="E873" s="213">
        <f t="shared" si="16"/>
        <v>74</v>
      </c>
    </row>
    <row r="874" spans="1:5" s="180" customFormat="1" ht="24" customHeight="1">
      <c r="A874" s="212" t="s">
        <v>806</v>
      </c>
      <c r="B874" s="197">
        <v>10</v>
      </c>
      <c r="C874" s="197">
        <v>0</v>
      </c>
      <c r="D874" s="197">
        <v>0</v>
      </c>
      <c r="E874" s="213">
        <f t="shared" si="16"/>
        <v>10</v>
      </c>
    </row>
    <row r="875" spans="1:5" s="180" customFormat="1" ht="21" customHeight="1" hidden="1">
      <c r="A875" s="212" t="s">
        <v>807</v>
      </c>
      <c r="B875" s="197"/>
      <c r="C875" s="197"/>
      <c r="D875" s="197"/>
      <c r="E875" s="213">
        <f t="shared" si="16"/>
        <v>0</v>
      </c>
    </row>
    <row r="876" spans="1:5" s="180" customFormat="1" ht="24" customHeight="1" hidden="1">
      <c r="A876" s="212" t="s">
        <v>808</v>
      </c>
      <c r="B876" s="197"/>
      <c r="C876" s="197"/>
      <c r="D876" s="197"/>
      <c r="E876" s="213">
        <f t="shared" si="16"/>
        <v>0</v>
      </c>
    </row>
    <row r="877" spans="1:5" s="180" customFormat="1" ht="24" customHeight="1" hidden="1">
      <c r="A877" s="212" t="s">
        <v>809</v>
      </c>
      <c r="B877" s="197"/>
      <c r="C877" s="197"/>
      <c r="D877" s="197"/>
      <c r="E877" s="213">
        <f t="shared" si="16"/>
        <v>0</v>
      </c>
    </row>
    <row r="878" spans="1:5" s="180" customFormat="1" ht="24" customHeight="1" hidden="1">
      <c r="A878" s="212" t="s">
        <v>810</v>
      </c>
      <c r="B878" s="197"/>
      <c r="C878" s="197"/>
      <c r="D878" s="197"/>
      <c r="E878" s="213">
        <f t="shared" si="16"/>
        <v>0</v>
      </c>
    </row>
    <row r="879" spans="1:5" s="180" customFormat="1" ht="24" customHeight="1">
      <c r="A879" s="212" t="s">
        <v>811</v>
      </c>
      <c r="B879" s="197">
        <v>775</v>
      </c>
      <c r="C879" s="197">
        <v>0</v>
      </c>
      <c r="D879" s="197">
        <v>0</v>
      </c>
      <c r="E879" s="213">
        <f t="shared" si="16"/>
        <v>775</v>
      </c>
    </row>
    <row r="880" spans="1:5" s="180" customFormat="1" ht="24" customHeight="1" hidden="1">
      <c r="A880" s="212" t="s">
        <v>812</v>
      </c>
      <c r="B880" s="197"/>
      <c r="C880" s="197"/>
      <c r="D880" s="197"/>
      <c r="E880" s="213">
        <f t="shared" si="16"/>
        <v>0</v>
      </c>
    </row>
    <row r="881" spans="1:5" s="180" customFormat="1" ht="24" customHeight="1" hidden="1">
      <c r="A881" s="212" t="s">
        <v>786</v>
      </c>
      <c r="B881" s="197"/>
      <c r="C881" s="197"/>
      <c r="D881" s="197"/>
      <c r="E881" s="213">
        <f t="shared" si="16"/>
        <v>0</v>
      </c>
    </row>
    <row r="882" spans="1:5" s="180" customFormat="1" ht="24" customHeight="1" hidden="1">
      <c r="A882" s="212" t="s">
        <v>813</v>
      </c>
      <c r="B882" s="197"/>
      <c r="C882" s="197"/>
      <c r="D882" s="197"/>
      <c r="E882" s="213">
        <f t="shared" si="16"/>
        <v>0</v>
      </c>
    </row>
    <row r="883" spans="1:5" s="180" customFormat="1" ht="24" customHeight="1" hidden="1">
      <c r="A883" s="212" t="s">
        <v>814</v>
      </c>
      <c r="B883" s="197"/>
      <c r="C883" s="197"/>
      <c r="D883" s="197"/>
      <c r="E883" s="213">
        <f t="shared" si="16"/>
        <v>0</v>
      </c>
    </row>
    <row r="884" spans="1:5" s="180" customFormat="1" ht="24" customHeight="1" hidden="1">
      <c r="A884" s="212" t="s">
        <v>815</v>
      </c>
      <c r="B884" s="197"/>
      <c r="C884" s="197"/>
      <c r="D884" s="197"/>
      <c r="E884" s="213">
        <f t="shared" si="16"/>
        <v>0</v>
      </c>
    </row>
    <row r="885" spans="1:5" s="180" customFormat="1" ht="24" customHeight="1" hidden="1">
      <c r="A885" s="212" t="s">
        <v>816</v>
      </c>
      <c r="B885" s="197"/>
      <c r="C885" s="197"/>
      <c r="D885" s="197"/>
      <c r="E885" s="213">
        <f t="shared" si="16"/>
        <v>0</v>
      </c>
    </row>
    <row r="886" spans="1:5" s="180" customFormat="1" ht="21" customHeight="1">
      <c r="A886" s="212" t="s">
        <v>817</v>
      </c>
      <c r="B886" s="197">
        <v>93</v>
      </c>
      <c r="C886" s="197">
        <v>0</v>
      </c>
      <c r="D886" s="197">
        <v>0</v>
      </c>
      <c r="E886" s="213">
        <f t="shared" si="16"/>
        <v>93</v>
      </c>
    </row>
    <row r="887" spans="1:5" s="180" customFormat="1" ht="21" customHeight="1">
      <c r="A887" s="217" t="s">
        <v>818</v>
      </c>
      <c r="B887" s="197">
        <f>SUM(B888:B897)</f>
        <v>10831</v>
      </c>
      <c r="C887" s="197">
        <f>SUM(C888:C897)</f>
        <v>5000</v>
      </c>
      <c r="D887" s="197">
        <f>SUM(D888:D897)</f>
        <v>0</v>
      </c>
      <c r="E887" s="213">
        <f t="shared" si="16"/>
        <v>15831</v>
      </c>
    </row>
    <row r="888" spans="1:5" s="180" customFormat="1" ht="24" customHeight="1" hidden="1">
      <c r="A888" s="217" t="s">
        <v>732</v>
      </c>
      <c r="B888" s="197"/>
      <c r="C888" s="197"/>
      <c r="D888" s="197"/>
      <c r="E888" s="213">
        <f t="shared" si="16"/>
        <v>0</v>
      </c>
    </row>
    <row r="889" spans="1:5" s="180" customFormat="1" ht="24" customHeight="1" hidden="1">
      <c r="A889" s="217" t="s">
        <v>733</v>
      </c>
      <c r="B889" s="197"/>
      <c r="C889" s="197"/>
      <c r="D889" s="197"/>
      <c r="E889" s="213">
        <f t="shared" si="16"/>
        <v>0</v>
      </c>
    </row>
    <row r="890" spans="1:5" s="180" customFormat="1" ht="24" customHeight="1" hidden="1">
      <c r="A890" s="217" t="s">
        <v>734</v>
      </c>
      <c r="B890" s="197"/>
      <c r="C890" s="197"/>
      <c r="D890" s="197"/>
      <c r="E890" s="213">
        <f t="shared" si="16"/>
        <v>0</v>
      </c>
    </row>
    <row r="891" spans="1:5" s="180" customFormat="1" ht="21" customHeight="1">
      <c r="A891" s="217" t="s">
        <v>819</v>
      </c>
      <c r="B891" s="197">
        <v>10720</v>
      </c>
      <c r="C891" s="197">
        <v>5000</v>
      </c>
      <c r="D891" s="197">
        <v>0</v>
      </c>
      <c r="E891" s="213">
        <f t="shared" si="16"/>
        <v>15720</v>
      </c>
    </row>
    <row r="892" spans="1:5" s="180" customFormat="1" ht="24" customHeight="1" hidden="1">
      <c r="A892" s="217" t="s">
        <v>820</v>
      </c>
      <c r="B892" s="197"/>
      <c r="C892" s="197"/>
      <c r="D892" s="197"/>
      <c r="E892" s="213">
        <f t="shared" si="16"/>
        <v>0</v>
      </c>
    </row>
    <row r="893" spans="1:5" s="180" customFormat="1" ht="24" customHeight="1" hidden="1">
      <c r="A893" s="217" t="s">
        <v>821</v>
      </c>
      <c r="B893" s="197"/>
      <c r="C893" s="197"/>
      <c r="D893" s="197"/>
      <c r="E893" s="213">
        <f t="shared" si="16"/>
        <v>0</v>
      </c>
    </row>
    <row r="894" spans="1:5" s="180" customFormat="1" ht="24" customHeight="1" hidden="1">
      <c r="A894" s="217" t="s">
        <v>822</v>
      </c>
      <c r="B894" s="197"/>
      <c r="C894" s="197"/>
      <c r="D894" s="197"/>
      <c r="E894" s="213">
        <f t="shared" si="16"/>
        <v>0</v>
      </c>
    </row>
    <row r="895" spans="1:5" s="180" customFormat="1" ht="24" customHeight="1" hidden="1">
      <c r="A895" s="217" t="s">
        <v>823</v>
      </c>
      <c r="B895" s="197"/>
      <c r="C895" s="197"/>
      <c r="D895" s="197"/>
      <c r="E895" s="213">
        <f t="shared" si="16"/>
        <v>0</v>
      </c>
    </row>
    <row r="896" spans="1:5" s="180" customFormat="1" ht="24" customHeight="1" hidden="1">
      <c r="A896" s="217" t="s">
        <v>751</v>
      </c>
      <c r="B896" s="197"/>
      <c r="C896" s="197"/>
      <c r="D896" s="197"/>
      <c r="E896" s="213">
        <f t="shared" si="16"/>
        <v>0</v>
      </c>
    </row>
    <row r="897" spans="1:5" s="180" customFormat="1" ht="21" customHeight="1">
      <c r="A897" s="217" t="s">
        <v>824</v>
      </c>
      <c r="B897" s="197">
        <v>111</v>
      </c>
      <c r="C897" s="197">
        <v>0</v>
      </c>
      <c r="D897" s="197">
        <v>0</v>
      </c>
      <c r="E897" s="213">
        <f aca="true" t="shared" si="17" ref="E897:E960">B897+C897+D897</f>
        <v>111</v>
      </c>
    </row>
    <row r="898" spans="1:5" s="180" customFormat="1" ht="21" customHeight="1">
      <c r="A898" s="212" t="s">
        <v>825</v>
      </c>
      <c r="B898" s="197">
        <f>SUM(B899:B904)</f>
        <v>5952</v>
      </c>
      <c r="C898" s="197">
        <f>SUM(C899:C904)</f>
        <v>0</v>
      </c>
      <c r="D898" s="197">
        <f>SUM(D899:D904)</f>
        <v>0</v>
      </c>
      <c r="E898" s="213">
        <f t="shared" si="17"/>
        <v>5952</v>
      </c>
    </row>
    <row r="899" spans="1:5" s="180" customFormat="1" ht="21" customHeight="1">
      <c r="A899" s="217" t="s">
        <v>826</v>
      </c>
      <c r="B899" s="197">
        <v>333</v>
      </c>
      <c r="C899" s="215">
        <v>0</v>
      </c>
      <c r="D899" s="197">
        <v>0</v>
      </c>
      <c r="E899" s="213">
        <f t="shared" si="17"/>
        <v>333</v>
      </c>
    </row>
    <row r="900" spans="1:5" s="180" customFormat="1" ht="24" customHeight="1">
      <c r="A900" s="217" t="s">
        <v>827</v>
      </c>
      <c r="B900" s="197">
        <v>90</v>
      </c>
      <c r="C900" s="197">
        <v>0</v>
      </c>
      <c r="D900" s="197">
        <v>0</v>
      </c>
      <c r="E900" s="213">
        <f t="shared" si="17"/>
        <v>90</v>
      </c>
    </row>
    <row r="901" spans="1:5" s="180" customFormat="1" ht="24" customHeight="1">
      <c r="A901" s="217" t="s">
        <v>828</v>
      </c>
      <c r="B901" s="197">
        <v>5504</v>
      </c>
      <c r="C901" s="197">
        <v>0</v>
      </c>
      <c r="D901" s="197">
        <v>0</v>
      </c>
      <c r="E901" s="213">
        <f t="shared" si="17"/>
        <v>5504</v>
      </c>
    </row>
    <row r="902" spans="1:5" s="180" customFormat="1" ht="24" customHeight="1" hidden="1">
      <c r="A902" s="217" t="s">
        <v>829</v>
      </c>
      <c r="B902" s="197"/>
      <c r="C902" s="197"/>
      <c r="D902" s="197"/>
      <c r="E902" s="213">
        <f t="shared" si="17"/>
        <v>0</v>
      </c>
    </row>
    <row r="903" spans="1:5" s="180" customFormat="1" ht="24" customHeight="1" hidden="1">
      <c r="A903" s="217" t="s">
        <v>830</v>
      </c>
      <c r="B903" s="197"/>
      <c r="C903" s="197"/>
      <c r="D903" s="197"/>
      <c r="E903" s="213">
        <f t="shared" si="17"/>
        <v>0</v>
      </c>
    </row>
    <row r="904" spans="1:5" s="180" customFormat="1" ht="21" customHeight="1">
      <c r="A904" s="217" t="s">
        <v>831</v>
      </c>
      <c r="B904" s="197">
        <v>25</v>
      </c>
      <c r="C904" s="197">
        <v>0</v>
      </c>
      <c r="D904" s="197">
        <v>0</v>
      </c>
      <c r="E904" s="213">
        <f t="shared" si="17"/>
        <v>25</v>
      </c>
    </row>
    <row r="905" spans="1:5" s="180" customFormat="1" ht="21" customHeight="1">
      <c r="A905" s="212" t="s">
        <v>832</v>
      </c>
      <c r="B905" s="197">
        <f>SUM(B906:B911)</f>
        <v>3837</v>
      </c>
      <c r="C905" s="197">
        <f>SUM(C906:C911)</f>
        <v>0</v>
      </c>
      <c r="D905" s="197">
        <f>SUM(D906:D911)</f>
        <v>0</v>
      </c>
      <c r="E905" s="213">
        <f t="shared" si="17"/>
        <v>3837</v>
      </c>
    </row>
    <row r="906" spans="1:5" s="180" customFormat="1" ht="24" customHeight="1" hidden="1">
      <c r="A906" s="212" t="s">
        <v>833</v>
      </c>
      <c r="B906" s="197"/>
      <c r="C906" s="197"/>
      <c r="D906" s="197"/>
      <c r="E906" s="213">
        <f t="shared" si="17"/>
        <v>0</v>
      </c>
    </row>
    <row r="907" spans="1:5" s="180" customFormat="1" ht="24" customHeight="1" hidden="1">
      <c r="A907" s="212" t="s">
        <v>834</v>
      </c>
      <c r="B907" s="197"/>
      <c r="C907" s="197"/>
      <c r="D907" s="197"/>
      <c r="E907" s="213">
        <f t="shared" si="17"/>
        <v>0</v>
      </c>
    </row>
    <row r="908" spans="1:5" s="180" customFormat="1" ht="21" customHeight="1">
      <c r="A908" s="212" t="s">
        <v>835</v>
      </c>
      <c r="B908" s="197">
        <v>3837</v>
      </c>
      <c r="C908" s="215">
        <v>0</v>
      </c>
      <c r="D908" s="197">
        <v>0</v>
      </c>
      <c r="E908" s="213">
        <f t="shared" si="17"/>
        <v>3837</v>
      </c>
    </row>
    <row r="909" spans="1:5" s="180" customFormat="1" ht="24" customHeight="1" hidden="1">
      <c r="A909" s="212" t="s">
        <v>836</v>
      </c>
      <c r="B909" s="197"/>
      <c r="C909" s="197"/>
      <c r="D909" s="197"/>
      <c r="E909" s="213">
        <f t="shared" si="17"/>
        <v>0</v>
      </c>
    </row>
    <row r="910" spans="1:5" s="180" customFormat="1" ht="24" customHeight="1" hidden="1">
      <c r="A910" s="212" t="s">
        <v>837</v>
      </c>
      <c r="B910" s="197"/>
      <c r="C910" s="197"/>
      <c r="D910" s="197"/>
      <c r="E910" s="213">
        <f t="shared" si="17"/>
        <v>0</v>
      </c>
    </row>
    <row r="911" spans="1:5" s="180" customFormat="1" ht="24" customHeight="1" hidden="1">
      <c r="A911" s="212" t="s">
        <v>838</v>
      </c>
      <c r="B911" s="197"/>
      <c r="C911" s="197"/>
      <c r="D911" s="197"/>
      <c r="E911" s="213">
        <f t="shared" si="17"/>
        <v>0</v>
      </c>
    </row>
    <row r="912" spans="1:5" s="180" customFormat="1" ht="21" customHeight="1">
      <c r="A912" s="212" t="s">
        <v>839</v>
      </c>
      <c r="B912" s="197">
        <f>SUM(B913:B914)</f>
        <v>0</v>
      </c>
      <c r="C912" s="197">
        <f>SUM(C913:C914)</f>
        <v>0</v>
      </c>
      <c r="D912" s="197">
        <f>SUM(D913:D914)</f>
        <v>0</v>
      </c>
      <c r="E912" s="213">
        <f t="shared" si="17"/>
        <v>0</v>
      </c>
    </row>
    <row r="913" spans="1:5" s="180" customFormat="1" ht="24" customHeight="1" hidden="1">
      <c r="A913" s="212" t="s">
        <v>840</v>
      </c>
      <c r="B913" s="197"/>
      <c r="C913" s="197"/>
      <c r="D913" s="197"/>
      <c r="E913" s="213">
        <f t="shared" si="17"/>
        <v>0</v>
      </c>
    </row>
    <row r="914" spans="1:5" s="180" customFormat="1" ht="24" customHeight="1" hidden="1">
      <c r="A914" s="212" t="s">
        <v>841</v>
      </c>
      <c r="B914" s="197"/>
      <c r="C914" s="197"/>
      <c r="D914" s="197"/>
      <c r="E914" s="213">
        <f t="shared" si="17"/>
        <v>0</v>
      </c>
    </row>
    <row r="915" spans="1:5" s="180" customFormat="1" ht="21" customHeight="1">
      <c r="A915" s="212" t="s">
        <v>842</v>
      </c>
      <c r="B915" s="197">
        <f>SUM(B916:B917)</f>
        <v>1021</v>
      </c>
      <c r="C915" s="197">
        <f>SUM(C916:C917)</f>
        <v>0</v>
      </c>
      <c r="D915" s="197">
        <f>SUM(D916:D917)</f>
        <v>0</v>
      </c>
      <c r="E915" s="213">
        <f t="shared" si="17"/>
        <v>1021</v>
      </c>
    </row>
    <row r="916" spans="1:5" s="180" customFormat="1" ht="24" customHeight="1" hidden="1">
      <c r="A916" s="212" t="s">
        <v>843</v>
      </c>
      <c r="B916" s="197"/>
      <c r="C916" s="197"/>
      <c r="D916" s="197"/>
      <c r="E916" s="213">
        <f t="shared" si="17"/>
        <v>0</v>
      </c>
    </row>
    <row r="917" spans="1:5" s="180" customFormat="1" ht="21" customHeight="1">
      <c r="A917" s="212" t="s">
        <v>844</v>
      </c>
      <c r="B917" s="197">
        <v>1021</v>
      </c>
      <c r="C917" s="215">
        <v>0</v>
      </c>
      <c r="D917" s="215">
        <v>0</v>
      </c>
      <c r="E917" s="213">
        <f t="shared" si="17"/>
        <v>1021</v>
      </c>
    </row>
    <row r="918" spans="1:5" s="180" customFormat="1" ht="21" customHeight="1">
      <c r="A918" s="212" t="s">
        <v>845</v>
      </c>
      <c r="B918" s="197">
        <f>SUM(B919,B942,B952,B962,B967,B974,B979)</f>
        <v>11</v>
      </c>
      <c r="C918" s="197">
        <f>SUM(C919,C942,C952,C962,C967,C974,C979)</f>
        <v>0</v>
      </c>
      <c r="D918" s="197">
        <f>SUM(D919,D942,D952,D962,D967,D974,D979)</f>
        <v>0</v>
      </c>
      <c r="E918" s="213">
        <f t="shared" si="17"/>
        <v>11</v>
      </c>
    </row>
    <row r="919" spans="1:5" s="180" customFormat="1" ht="21" customHeight="1">
      <c r="A919" s="212" t="s">
        <v>846</v>
      </c>
      <c r="B919" s="197">
        <f>SUM(B920:B941)</f>
        <v>11</v>
      </c>
      <c r="C919" s="197">
        <f>SUM(C920:C941)</f>
        <v>0</v>
      </c>
      <c r="D919" s="197">
        <f>SUM(D920:D941)</f>
        <v>0</v>
      </c>
      <c r="E919" s="213">
        <f t="shared" si="17"/>
        <v>11</v>
      </c>
    </row>
    <row r="920" spans="1:5" s="180" customFormat="1" ht="24" customHeight="1" hidden="1">
      <c r="A920" s="212" t="s">
        <v>732</v>
      </c>
      <c r="B920" s="197"/>
      <c r="C920" s="197"/>
      <c r="D920" s="197"/>
      <c r="E920" s="213">
        <f t="shared" si="17"/>
        <v>0</v>
      </c>
    </row>
    <row r="921" spans="1:5" s="180" customFormat="1" ht="24" customHeight="1" hidden="1">
      <c r="A921" s="212" t="s">
        <v>733</v>
      </c>
      <c r="B921" s="197"/>
      <c r="C921" s="197"/>
      <c r="D921" s="197"/>
      <c r="E921" s="213">
        <f t="shared" si="17"/>
        <v>0</v>
      </c>
    </row>
    <row r="922" spans="1:5" s="180" customFormat="1" ht="24" customHeight="1" hidden="1">
      <c r="A922" s="212" t="s">
        <v>734</v>
      </c>
      <c r="B922" s="197"/>
      <c r="C922" s="197"/>
      <c r="D922" s="197"/>
      <c r="E922" s="213">
        <f t="shared" si="17"/>
        <v>0</v>
      </c>
    </row>
    <row r="923" spans="1:5" s="180" customFormat="1" ht="24" customHeight="1" hidden="1">
      <c r="A923" s="212" t="s">
        <v>847</v>
      </c>
      <c r="B923" s="197"/>
      <c r="C923" s="197"/>
      <c r="D923" s="197"/>
      <c r="E923" s="213">
        <f t="shared" si="17"/>
        <v>0</v>
      </c>
    </row>
    <row r="924" spans="1:5" s="180" customFormat="1" ht="24" customHeight="1" hidden="1">
      <c r="A924" s="212" t="s">
        <v>848</v>
      </c>
      <c r="B924" s="197"/>
      <c r="C924" s="197"/>
      <c r="D924" s="197"/>
      <c r="E924" s="213">
        <f t="shared" si="17"/>
        <v>0</v>
      </c>
    </row>
    <row r="925" spans="1:5" s="180" customFormat="1" ht="24" customHeight="1" hidden="1">
      <c r="A925" s="212" t="s">
        <v>849</v>
      </c>
      <c r="B925" s="197"/>
      <c r="C925" s="197"/>
      <c r="D925" s="197"/>
      <c r="E925" s="213">
        <f t="shared" si="17"/>
        <v>0</v>
      </c>
    </row>
    <row r="926" spans="1:5" s="180" customFormat="1" ht="24" customHeight="1" hidden="1">
      <c r="A926" s="212" t="s">
        <v>850</v>
      </c>
      <c r="B926" s="197"/>
      <c r="C926" s="197"/>
      <c r="D926" s="197"/>
      <c r="E926" s="213">
        <f t="shared" si="17"/>
        <v>0</v>
      </c>
    </row>
    <row r="927" spans="1:5" s="180" customFormat="1" ht="24" customHeight="1" hidden="1">
      <c r="A927" s="212" t="s">
        <v>851</v>
      </c>
      <c r="B927" s="197"/>
      <c r="C927" s="197"/>
      <c r="D927" s="197"/>
      <c r="E927" s="213">
        <f t="shared" si="17"/>
        <v>0</v>
      </c>
    </row>
    <row r="928" spans="1:5" s="180" customFormat="1" ht="24" customHeight="1" hidden="1">
      <c r="A928" s="212" t="s">
        <v>852</v>
      </c>
      <c r="B928" s="197"/>
      <c r="C928" s="197"/>
      <c r="D928" s="197"/>
      <c r="E928" s="213">
        <f t="shared" si="17"/>
        <v>0</v>
      </c>
    </row>
    <row r="929" spans="1:5" s="180" customFormat="1" ht="24" customHeight="1" hidden="1">
      <c r="A929" s="212" t="s">
        <v>853</v>
      </c>
      <c r="B929" s="197"/>
      <c r="C929" s="197"/>
      <c r="D929" s="197"/>
      <c r="E929" s="213">
        <f t="shared" si="17"/>
        <v>0</v>
      </c>
    </row>
    <row r="930" spans="1:5" s="180" customFormat="1" ht="24" customHeight="1" hidden="1">
      <c r="A930" s="212" t="s">
        <v>854</v>
      </c>
      <c r="B930" s="197"/>
      <c r="C930" s="197"/>
      <c r="D930" s="197"/>
      <c r="E930" s="213">
        <f t="shared" si="17"/>
        <v>0</v>
      </c>
    </row>
    <row r="931" spans="1:5" s="180" customFormat="1" ht="24" customHeight="1" hidden="1">
      <c r="A931" s="212" t="s">
        <v>855</v>
      </c>
      <c r="B931" s="197"/>
      <c r="C931" s="197"/>
      <c r="D931" s="197"/>
      <c r="E931" s="213">
        <f t="shared" si="17"/>
        <v>0</v>
      </c>
    </row>
    <row r="932" spans="1:5" s="180" customFormat="1" ht="24" customHeight="1" hidden="1">
      <c r="A932" s="212" t="s">
        <v>856</v>
      </c>
      <c r="B932" s="197"/>
      <c r="C932" s="197"/>
      <c r="D932" s="197"/>
      <c r="E932" s="213">
        <f t="shared" si="17"/>
        <v>0</v>
      </c>
    </row>
    <row r="933" spans="1:5" s="180" customFormat="1" ht="24" customHeight="1" hidden="1">
      <c r="A933" s="212" t="s">
        <v>857</v>
      </c>
      <c r="B933" s="197"/>
      <c r="C933" s="197"/>
      <c r="D933" s="197"/>
      <c r="E933" s="213">
        <f t="shared" si="17"/>
        <v>0</v>
      </c>
    </row>
    <row r="934" spans="1:5" s="180" customFormat="1" ht="24" customHeight="1" hidden="1">
      <c r="A934" s="212" t="s">
        <v>858</v>
      </c>
      <c r="B934" s="197"/>
      <c r="C934" s="197"/>
      <c r="D934" s="197"/>
      <c r="E934" s="213">
        <f t="shared" si="17"/>
        <v>0</v>
      </c>
    </row>
    <row r="935" spans="1:5" s="180" customFormat="1" ht="24" customHeight="1" hidden="1">
      <c r="A935" s="212" t="s">
        <v>859</v>
      </c>
      <c r="B935" s="197"/>
      <c r="C935" s="197"/>
      <c r="D935" s="197"/>
      <c r="E935" s="213">
        <f t="shared" si="17"/>
        <v>0</v>
      </c>
    </row>
    <row r="936" spans="1:5" s="180" customFormat="1" ht="24" customHeight="1" hidden="1">
      <c r="A936" s="212" t="s">
        <v>860</v>
      </c>
      <c r="B936" s="197"/>
      <c r="C936" s="197"/>
      <c r="D936" s="197"/>
      <c r="E936" s="213">
        <f t="shared" si="17"/>
        <v>0</v>
      </c>
    </row>
    <row r="937" spans="1:5" s="180" customFormat="1" ht="24" customHeight="1" hidden="1">
      <c r="A937" s="212" t="s">
        <v>861</v>
      </c>
      <c r="B937" s="197"/>
      <c r="C937" s="197"/>
      <c r="D937" s="197"/>
      <c r="E937" s="213">
        <f t="shared" si="17"/>
        <v>0</v>
      </c>
    </row>
    <row r="938" spans="1:5" s="180" customFormat="1" ht="24" customHeight="1" hidden="1">
      <c r="A938" s="212" t="s">
        <v>862</v>
      </c>
      <c r="B938" s="197"/>
      <c r="C938" s="197"/>
      <c r="D938" s="197"/>
      <c r="E938" s="213">
        <f t="shared" si="17"/>
        <v>0</v>
      </c>
    </row>
    <row r="939" spans="1:5" s="180" customFormat="1" ht="24" customHeight="1" hidden="1">
      <c r="A939" s="212" t="s">
        <v>863</v>
      </c>
      <c r="B939" s="197"/>
      <c r="C939" s="197"/>
      <c r="D939" s="197"/>
      <c r="E939" s="213">
        <f t="shared" si="17"/>
        <v>0</v>
      </c>
    </row>
    <row r="940" spans="1:5" s="180" customFormat="1" ht="24" customHeight="1" hidden="1">
      <c r="A940" s="212" t="s">
        <v>864</v>
      </c>
      <c r="B940" s="197"/>
      <c r="C940" s="197"/>
      <c r="D940" s="197"/>
      <c r="E940" s="213">
        <f t="shared" si="17"/>
        <v>0</v>
      </c>
    </row>
    <row r="941" spans="1:5" s="180" customFormat="1" ht="24" customHeight="1">
      <c r="A941" s="212" t="s">
        <v>865</v>
      </c>
      <c r="B941" s="197">
        <v>11</v>
      </c>
      <c r="C941" s="197">
        <v>0</v>
      </c>
      <c r="D941" s="197">
        <v>0</v>
      </c>
      <c r="E941" s="213">
        <f t="shared" si="17"/>
        <v>11</v>
      </c>
    </row>
    <row r="942" spans="1:5" s="180" customFormat="1" ht="21" customHeight="1">
      <c r="A942" s="212" t="s">
        <v>866</v>
      </c>
      <c r="B942" s="197">
        <f>SUM(B943:B951)</f>
        <v>0</v>
      </c>
      <c r="C942" s="197">
        <f>SUM(C943:C951)</f>
        <v>0</v>
      </c>
      <c r="D942" s="197">
        <f>SUM(D943:D951)</f>
        <v>0</v>
      </c>
      <c r="E942" s="213">
        <f t="shared" si="17"/>
        <v>0</v>
      </c>
    </row>
    <row r="943" spans="1:5" s="180" customFormat="1" ht="24" customHeight="1" hidden="1">
      <c r="A943" s="212" t="s">
        <v>732</v>
      </c>
      <c r="B943" s="197"/>
      <c r="C943" s="197"/>
      <c r="D943" s="197"/>
      <c r="E943" s="213">
        <f t="shared" si="17"/>
        <v>0</v>
      </c>
    </row>
    <row r="944" spans="1:5" s="180" customFormat="1" ht="24" customHeight="1" hidden="1">
      <c r="A944" s="212" t="s">
        <v>733</v>
      </c>
      <c r="B944" s="197"/>
      <c r="C944" s="197"/>
      <c r="D944" s="197"/>
      <c r="E944" s="213">
        <f t="shared" si="17"/>
        <v>0</v>
      </c>
    </row>
    <row r="945" spans="1:5" s="180" customFormat="1" ht="24" customHeight="1" hidden="1">
      <c r="A945" s="212" t="s">
        <v>734</v>
      </c>
      <c r="B945" s="197"/>
      <c r="C945" s="197"/>
      <c r="D945" s="197"/>
      <c r="E945" s="213">
        <f t="shared" si="17"/>
        <v>0</v>
      </c>
    </row>
    <row r="946" spans="1:5" s="180" customFormat="1" ht="24" customHeight="1" hidden="1">
      <c r="A946" s="212" t="s">
        <v>867</v>
      </c>
      <c r="B946" s="197"/>
      <c r="C946" s="197"/>
      <c r="D946" s="197"/>
      <c r="E946" s="213">
        <f t="shared" si="17"/>
        <v>0</v>
      </c>
    </row>
    <row r="947" spans="1:5" s="180" customFormat="1" ht="24" customHeight="1" hidden="1">
      <c r="A947" s="212" t="s">
        <v>868</v>
      </c>
      <c r="B947" s="197"/>
      <c r="C947" s="197"/>
      <c r="D947" s="197"/>
      <c r="E947" s="213">
        <f t="shared" si="17"/>
        <v>0</v>
      </c>
    </row>
    <row r="948" spans="1:5" s="180" customFormat="1" ht="24" customHeight="1" hidden="1">
      <c r="A948" s="212" t="s">
        <v>869</v>
      </c>
      <c r="B948" s="197"/>
      <c r="C948" s="197"/>
      <c r="D948" s="197"/>
      <c r="E948" s="213">
        <f t="shared" si="17"/>
        <v>0</v>
      </c>
    </row>
    <row r="949" spans="1:5" s="180" customFormat="1" ht="24" customHeight="1" hidden="1">
      <c r="A949" s="212" t="s">
        <v>870</v>
      </c>
      <c r="B949" s="197"/>
      <c r="C949" s="197"/>
      <c r="D949" s="197"/>
      <c r="E949" s="213">
        <f t="shared" si="17"/>
        <v>0</v>
      </c>
    </row>
    <row r="950" spans="1:5" s="180" customFormat="1" ht="24" customHeight="1" hidden="1">
      <c r="A950" s="212" t="s">
        <v>871</v>
      </c>
      <c r="B950" s="197"/>
      <c r="C950" s="197"/>
      <c r="D950" s="197"/>
      <c r="E950" s="213">
        <f t="shared" si="17"/>
        <v>0</v>
      </c>
    </row>
    <row r="951" spans="1:5" s="180" customFormat="1" ht="24" customHeight="1" hidden="1">
      <c r="A951" s="212" t="s">
        <v>872</v>
      </c>
      <c r="B951" s="197"/>
      <c r="C951" s="197"/>
      <c r="D951" s="197"/>
      <c r="E951" s="213">
        <f t="shared" si="17"/>
        <v>0</v>
      </c>
    </row>
    <row r="952" spans="1:5" s="180" customFormat="1" ht="21" customHeight="1">
      <c r="A952" s="212" t="s">
        <v>873</v>
      </c>
      <c r="B952" s="197">
        <f>SUM(B953:B961)</f>
        <v>0</v>
      </c>
      <c r="C952" s="197">
        <f>SUM(C953:C961)</f>
        <v>0</v>
      </c>
      <c r="D952" s="197">
        <f>SUM(D953:D961)</f>
        <v>0</v>
      </c>
      <c r="E952" s="213">
        <f t="shared" si="17"/>
        <v>0</v>
      </c>
    </row>
    <row r="953" spans="1:5" s="180" customFormat="1" ht="24" customHeight="1" hidden="1">
      <c r="A953" s="212" t="s">
        <v>732</v>
      </c>
      <c r="B953" s="197"/>
      <c r="C953" s="197"/>
      <c r="D953" s="197"/>
      <c r="E953" s="213">
        <f t="shared" si="17"/>
        <v>0</v>
      </c>
    </row>
    <row r="954" spans="1:5" s="180" customFormat="1" ht="24" customHeight="1" hidden="1">
      <c r="A954" s="212" t="s">
        <v>733</v>
      </c>
      <c r="B954" s="197"/>
      <c r="C954" s="197"/>
      <c r="D954" s="197"/>
      <c r="E954" s="213">
        <f t="shared" si="17"/>
        <v>0</v>
      </c>
    </row>
    <row r="955" spans="1:5" s="180" customFormat="1" ht="24" customHeight="1" hidden="1">
      <c r="A955" s="212" t="s">
        <v>734</v>
      </c>
      <c r="B955" s="197"/>
      <c r="C955" s="197"/>
      <c r="D955" s="197"/>
      <c r="E955" s="213">
        <f t="shared" si="17"/>
        <v>0</v>
      </c>
    </row>
    <row r="956" spans="1:5" s="180" customFormat="1" ht="24" customHeight="1" hidden="1">
      <c r="A956" s="212" t="s">
        <v>874</v>
      </c>
      <c r="B956" s="197"/>
      <c r="C956" s="197"/>
      <c r="D956" s="197"/>
      <c r="E956" s="213">
        <f t="shared" si="17"/>
        <v>0</v>
      </c>
    </row>
    <row r="957" spans="1:5" s="180" customFormat="1" ht="24" customHeight="1" hidden="1">
      <c r="A957" s="212" t="s">
        <v>875</v>
      </c>
      <c r="B957" s="197"/>
      <c r="C957" s="197"/>
      <c r="D957" s="197"/>
      <c r="E957" s="213">
        <f t="shared" si="17"/>
        <v>0</v>
      </c>
    </row>
    <row r="958" spans="1:5" s="180" customFormat="1" ht="24" customHeight="1" hidden="1">
      <c r="A958" s="212" t="s">
        <v>876</v>
      </c>
      <c r="B958" s="197"/>
      <c r="C958" s="197"/>
      <c r="D958" s="197"/>
      <c r="E958" s="213">
        <f t="shared" si="17"/>
        <v>0</v>
      </c>
    </row>
    <row r="959" spans="1:5" s="180" customFormat="1" ht="24" customHeight="1" hidden="1">
      <c r="A959" s="212" t="s">
        <v>877</v>
      </c>
      <c r="B959" s="197"/>
      <c r="C959" s="197"/>
      <c r="D959" s="197"/>
      <c r="E959" s="213">
        <f t="shared" si="17"/>
        <v>0</v>
      </c>
    </row>
    <row r="960" spans="1:5" s="180" customFormat="1" ht="24" customHeight="1" hidden="1">
      <c r="A960" s="212" t="s">
        <v>878</v>
      </c>
      <c r="B960" s="197"/>
      <c r="C960" s="197"/>
      <c r="D960" s="197"/>
      <c r="E960" s="213">
        <f t="shared" si="17"/>
        <v>0</v>
      </c>
    </row>
    <row r="961" spans="1:5" s="180" customFormat="1" ht="24" customHeight="1" hidden="1">
      <c r="A961" s="212" t="s">
        <v>879</v>
      </c>
      <c r="B961" s="197"/>
      <c r="C961" s="197"/>
      <c r="D961" s="197"/>
      <c r="E961" s="213">
        <f aca="true" t="shared" si="18" ref="E961:E1024">B961+C961+D961</f>
        <v>0</v>
      </c>
    </row>
    <row r="962" spans="1:5" s="180" customFormat="1" ht="21" customHeight="1">
      <c r="A962" s="212" t="s">
        <v>880</v>
      </c>
      <c r="B962" s="197">
        <f>SUM(B963:B966)</f>
        <v>0</v>
      </c>
      <c r="C962" s="197">
        <f>SUM(C963:C966)</f>
        <v>0</v>
      </c>
      <c r="D962" s="197">
        <f>SUM(D963:D966)</f>
        <v>0</v>
      </c>
      <c r="E962" s="213">
        <f t="shared" si="18"/>
        <v>0</v>
      </c>
    </row>
    <row r="963" spans="1:5" s="180" customFormat="1" ht="24" customHeight="1" hidden="1">
      <c r="A963" s="212" t="s">
        <v>881</v>
      </c>
      <c r="B963" s="197"/>
      <c r="C963" s="197"/>
      <c r="D963" s="197"/>
      <c r="E963" s="213">
        <f t="shared" si="18"/>
        <v>0</v>
      </c>
    </row>
    <row r="964" spans="1:5" s="180" customFormat="1" ht="24" customHeight="1" hidden="1">
      <c r="A964" s="212" t="s">
        <v>882</v>
      </c>
      <c r="B964" s="197"/>
      <c r="C964" s="197"/>
      <c r="D964" s="197"/>
      <c r="E964" s="213">
        <f t="shared" si="18"/>
        <v>0</v>
      </c>
    </row>
    <row r="965" spans="1:5" s="180" customFormat="1" ht="24" customHeight="1" hidden="1">
      <c r="A965" s="212" t="s">
        <v>883</v>
      </c>
      <c r="B965" s="197"/>
      <c r="C965" s="197"/>
      <c r="D965" s="197"/>
      <c r="E965" s="213">
        <f t="shared" si="18"/>
        <v>0</v>
      </c>
    </row>
    <row r="966" spans="1:5" s="180" customFormat="1" ht="24" customHeight="1" hidden="1">
      <c r="A966" s="212" t="s">
        <v>884</v>
      </c>
      <c r="B966" s="197"/>
      <c r="C966" s="197"/>
      <c r="D966" s="197"/>
      <c r="E966" s="213">
        <f t="shared" si="18"/>
        <v>0</v>
      </c>
    </row>
    <row r="967" spans="1:5" s="180" customFormat="1" ht="21" customHeight="1">
      <c r="A967" s="212" t="s">
        <v>885</v>
      </c>
      <c r="B967" s="197">
        <f>SUM(B968:B973)</f>
        <v>0</v>
      </c>
      <c r="C967" s="197">
        <f>SUM(C968:C973)</f>
        <v>0</v>
      </c>
      <c r="D967" s="197">
        <f>SUM(D968:D973)</f>
        <v>0</v>
      </c>
      <c r="E967" s="213">
        <f t="shared" si="18"/>
        <v>0</v>
      </c>
    </row>
    <row r="968" spans="1:5" s="180" customFormat="1" ht="24" customHeight="1" hidden="1">
      <c r="A968" s="212" t="s">
        <v>732</v>
      </c>
      <c r="B968" s="197"/>
      <c r="C968" s="197"/>
      <c r="D968" s="197"/>
      <c r="E968" s="213">
        <f t="shared" si="18"/>
        <v>0</v>
      </c>
    </row>
    <row r="969" spans="1:5" s="180" customFormat="1" ht="24" customHeight="1" hidden="1">
      <c r="A969" s="212" t="s">
        <v>733</v>
      </c>
      <c r="B969" s="197"/>
      <c r="C969" s="197"/>
      <c r="D969" s="197"/>
      <c r="E969" s="213">
        <f t="shared" si="18"/>
        <v>0</v>
      </c>
    </row>
    <row r="970" spans="1:5" s="180" customFormat="1" ht="24" customHeight="1" hidden="1">
      <c r="A970" s="212" t="s">
        <v>734</v>
      </c>
      <c r="B970" s="197"/>
      <c r="C970" s="197"/>
      <c r="D970" s="197"/>
      <c r="E970" s="213">
        <f t="shared" si="18"/>
        <v>0</v>
      </c>
    </row>
    <row r="971" spans="1:5" s="180" customFormat="1" ht="24" customHeight="1" hidden="1">
      <c r="A971" s="212" t="s">
        <v>871</v>
      </c>
      <c r="B971" s="197"/>
      <c r="C971" s="197"/>
      <c r="D971" s="197"/>
      <c r="E971" s="213">
        <f t="shared" si="18"/>
        <v>0</v>
      </c>
    </row>
    <row r="972" spans="1:5" s="180" customFormat="1" ht="24" customHeight="1" hidden="1">
      <c r="A972" s="212" t="s">
        <v>886</v>
      </c>
      <c r="B972" s="197"/>
      <c r="C972" s="197"/>
      <c r="D972" s="197"/>
      <c r="E972" s="213">
        <f t="shared" si="18"/>
        <v>0</v>
      </c>
    </row>
    <row r="973" spans="1:5" s="180" customFormat="1" ht="24" customHeight="1" hidden="1">
      <c r="A973" s="212" t="s">
        <v>887</v>
      </c>
      <c r="B973" s="197"/>
      <c r="C973" s="197"/>
      <c r="D973" s="197"/>
      <c r="E973" s="213">
        <f t="shared" si="18"/>
        <v>0</v>
      </c>
    </row>
    <row r="974" spans="1:5" s="180" customFormat="1" ht="21" customHeight="1">
      <c r="A974" s="212" t="s">
        <v>888</v>
      </c>
      <c r="B974" s="197">
        <f>SUM(B975:B978)</f>
        <v>0</v>
      </c>
      <c r="C974" s="197">
        <f>SUM(C975:C978)</f>
        <v>0</v>
      </c>
      <c r="D974" s="197">
        <f>SUM(D975:D978)</f>
        <v>0</v>
      </c>
      <c r="E974" s="213">
        <f t="shared" si="18"/>
        <v>0</v>
      </c>
    </row>
    <row r="975" spans="1:5" s="180" customFormat="1" ht="24" customHeight="1" hidden="1">
      <c r="A975" s="212" t="s">
        <v>889</v>
      </c>
      <c r="B975" s="197"/>
      <c r="C975" s="197"/>
      <c r="D975" s="197"/>
      <c r="E975" s="213">
        <f t="shared" si="18"/>
        <v>0</v>
      </c>
    </row>
    <row r="976" spans="1:5" s="180" customFormat="1" ht="24" customHeight="1" hidden="1">
      <c r="A976" s="212" t="s">
        <v>890</v>
      </c>
      <c r="B976" s="197"/>
      <c r="C976" s="197"/>
      <c r="D976" s="197"/>
      <c r="E976" s="213">
        <f t="shared" si="18"/>
        <v>0</v>
      </c>
    </row>
    <row r="977" spans="1:5" s="180" customFormat="1" ht="24" customHeight="1" hidden="1">
      <c r="A977" s="212" t="s">
        <v>891</v>
      </c>
      <c r="B977" s="197"/>
      <c r="C977" s="197"/>
      <c r="D977" s="197"/>
      <c r="E977" s="213">
        <f t="shared" si="18"/>
        <v>0</v>
      </c>
    </row>
    <row r="978" spans="1:5" s="180" customFormat="1" ht="24" customHeight="1" hidden="1">
      <c r="A978" s="212" t="s">
        <v>892</v>
      </c>
      <c r="B978" s="197"/>
      <c r="C978" s="197"/>
      <c r="D978" s="197"/>
      <c r="E978" s="213">
        <f t="shared" si="18"/>
        <v>0</v>
      </c>
    </row>
    <row r="979" spans="1:5" s="180" customFormat="1" ht="21" customHeight="1">
      <c r="A979" s="212" t="s">
        <v>893</v>
      </c>
      <c r="B979" s="197">
        <f>SUM(B980:B981)</f>
        <v>0</v>
      </c>
      <c r="C979" s="197">
        <f>SUM(C980:C981)</f>
        <v>0</v>
      </c>
      <c r="D979" s="197">
        <f>SUM(D980:D981)</f>
        <v>0</v>
      </c>
      <c r="E979" s="213">
        <f t="shared" si="18"/>
        <v>0</v>
      </c>
    </row>
    <row r="980" spans="1:5" s="180" customFormat="1" ht="24" customHeight="1" hidden="1">
      <c r="A980" s="212" t="s">
        <v>894</v>
      </c>
      <c r="B980" s="197"/>
      <c r="C980" s="197"/>
      <c r="D980" s="197"/>
      <c r="E980" s="213">
        <f t="shared" si="18"/>
        <v>0</v>
      </c>
    </row>
    <row r="981" spans="1:5" s="180" customFormat="1" ht="24" customHeight="1" hidden="1">
      <c r="A981" s="212" t="s">
        <v>895</v>
      </c>
      <c r="B981" s="197"/>
      <c r="C981" s="197"/>
      <c r="D981" s="197"/>
      <c r="E981" s="213">
        <f t="shared" si="18"/>
        <v>0</v>
      </c>
    </row>
    <row r="982" spans="1:5" s="180" customFormat="1" ht="21" customHeight="1">
      <c r="A982" s="212" t="s">
        <v>896</v>
      </c>
      <c r="B982" s="197">
        <f>SUM(B983,B993,B1009,B1014,B1028,B1035,B1042)</f>
        <v>68</v>
      </c>
      <c r="C982" s="197">
        <f>SUM(C983,C993,C1009,C1014,C1028,C1035,C1042)</f>
        <v>0</v>
      </c>
      <c r="D982" s="197">
        <f>SUM(D983,D993,D1009,D1014,D1028,D1035,D1042)</f>
        <v>0</v>
      </c>
      <c r="E982" s="213">
        <f t="shared" si="18"/>
        <v>68</v>
      </c>
    </row>
    <row r="983" spans="1:5" s="180" customFormat="1" ht="21" customHeight="1">
      <c r="A983" s="212" t="s">
        <v>897</v>
      </c>
      <c r="B983" s="197">
        <f>SUM(B984:B992)</f>
        <v>15</v>
      </c>
      <c r="C983" s="197">
        <f>SUM(C984:C992)</f>
        <v>0</v>
      </c>
      <c r="D983" s="197">
        <f>SUM(D984:D992)</f>
        <v>0</v>
      </c>
      <c r="E983" s="213">
        <f t="shared" si="18"/>
        <v>15</v>
      </c>
    </row>
    <row r="984" spans="1:5" s="180" customFormat="1" ht="24" customHeight="1" hidden="1">
      <c r="A984" s="212" t="s">
        <v>732</v>
      </c>
      <c r="B984" s="197"/>
      <c r="C984" s="197"/>
      <c r="D984" s="197"/>
      <c r="E984" s="213">
        <f t="shared" si="18"/>
        <v>0</v>
      </c>
    </row>
    <row r="985" spans="1:5" s="180" customFormat="1" ht="24" customHeight="1" hidden="1">
      <c r="A985" s="212" t="s">
        <v>733</v>
      </c>
      <c r="B985" s="197"/>
      <c r="C985" s="197"/>
      <c r="D985" s="197"/>
      <c r="E985" s="213">
        <f t="shared" si="18"/>
        <v>0</v>
      </c>
    </row>
    <row r="986" spans="1:5" s="180" customFormat="1" ht="24" customHeight="1" hidden="1">
      <c r="A986" s="212" t="s">
        <v>734</v>
      </c>
      <c r="B986" s="197"/>
      <c r="C986" s="197"/>
      <c r="D986" s="197"/>
      <c r="E986" s="213">
        <f t="shared" si="18"/>
        <v>0</v>
      </c>
    </row>
    <row r="987" spans="1:5" s="180" customFormat="1" ht="24" customHeight="1" hidden="1">
      <c r="A987" s="212" t="s">
        <v>898</v>
      </c>
      <c r="B987" s="197"/>
      <c r="C987" s="197"/>
      <c r="D987" s="197"/>
      <c r="E987" s="213">
        <f t="shared" si="18"/>
        <v>0</v>
      </c>
    </row>
    <row r="988" spans="1:5" s="180" customFormat="1" ht="24" customHeight="1" hidden="1">
      <c r="A988" s="212" t="s">
        <v>899</v>
      </c>
      <c r="B988" s="197"/>
      <c r="C988" s="197"/>
      <c r="D988" s="197"/>
      <c r="E988" s="213">
        <f t="shared" si="18"/>
        <v>0</v>
      </c>
    </row>
    <row r="989" spans="1:5" s="180" customFormat="1" ht="24" customHeight="1" hidden="1">
      <c r="A989" s="212" t="s">
        <v>900</v>
      </c>
      <c r="B989" s="197"/>
      <c r="C989" s="197"/>
      <c r="D989" s="197"/>
      <c r="E989" s="213">
        <f t="shared" si="18"/>
        <v>0</v>
      </c>
    </row>
    <row r="990" spans="1:5" s="180" customFormat="1" ht="24" customHeight="1" hidden="1">
      <c r="A990" s="212" t="s">
        <v>901</v>
      </c>
      <c r="B990" s="197"/>
      <c r="C990" s="197"/>
      <c r="D990" s="197"/>
      <c r="E990" s="213">
        <f t="shared" si="18"/>
        <v>0</v>
      </c>
    </row>
    <row r="991" spans="1:5" s="180" customFormat="1" ht="24" customHeight="1" hidden="1">
      <c r="A991" s="212" t="s">
        <v>902</v>
      </c>
      <c r="B991" s="197"/>
      <c r="C991" s="197"/>
      <c r="D991" s="197"/>
      <c r="E991" s="213">
        <f t="shared" si="18"/>
        <v>0</v>
      </c>
    </row>
    <row r="992" spans="1:5" s="180" customFormat="1" ht="24" customHeight="1">
      <c r="A992" s="212" t="s">
        <v>903</v>
      </c>
      <c r="B992" s="197">
        <v>15</v>
      </c>
      <c r="C992" s="197">
        <v>0</v>
      </c>
      <c r="D992" s="197">
        <v>0</v>
      </c>
      <c r="E992" s="213">
        <f t="shared" si="18"/>
        <v>15</v>
      </c>
    </row>
    <row r="993" spans="1:5" s="180" customFormat="1" ht="21" customHeight="1">
      <c r="A993" s="212" t="s">
        <v>904</v>
      </c>
      <c r="B993" s="197">
        <f>SUM(B994:B1008)</f>
        <v>0</v>
      </c>
      <c r="C993" s="197">
        <f>SUM(C994:C1008)</f>
        <v>0</v>
      </c>
      <c r="D993" s="197">
        <f>SUM(D994:D1008)</f>
        <v>0</v>
      </c>
      <c r="E993" s="213">
        <f t="shared" si="18"/>
        <v>0</v>
      </c>
    </row>
    <row r="994" spans="1:5" s="180" customFormat="1" ht="24" customHeight="1" hidden="1">
      <c r="A994" s="212" t="s">
        <v>732</v>
      </c>
      <c r="B994" s="197"/>
      <c r="C994" s="197"/>
      <c r="D994" s="197"/>
      <c r="E994" s="213">
        <f t="shared" si="18"/>
        <v>0</v>
      </c>
    </row>
    <row r="995" spans="1:5" s="180" customFormat="1" ht="24" customHeight="1" hidden="1">
      <c r="A995" s="212" t="s">
        <v>733</v>
      </c>
      <c r="B995" s="197"/>
      <c r="C995" s="197"/>
      <c r="D995" s="197"/>
      <c r="E995" s="213">
        <f t="shared" si="18"/>
        <v>0</v>
      </c>
    </row>
    <row r="996" spans="1:5" s="180" customFormat="1" ht="24" customHeight="1" hidden="1">
      <c r="A996" s="212" t="s">
        <v>734</v>
      </c>
      <c r="B996" s="197"/>
      <c r="C996" s="197"/>
      <c r="D996" s="197"/>
      <c r="E996" s="213">
        <f t="shared" si="18"/>
        <v>0</v>
      </c>
    </row>
    <row r="997" spans="1:5" s="180" customFormat="1" ht="24" customHeight="1" hidden="1">
      <c r="A997" s="212" t="s">
        <v>905</v>
      </c>
      <c r="B997" s="197"/>
      <c r="C997" s="197"/>
      <c r="D997" s="197"/>
      <c r="E997" s="213">
        <f t="shared" si="18"/>
        <v>0</v>
      </c>
    </row>
    <row r="998" spans="1:5" s="180" customFormat="1" ht="24" customHeight="1" hidden="1">
      <c r="A998" s="212" t="s">
        <v>906</v>
      </c>
      <c r="B998" s="197"/>
      <c r="C998" s="197"/>
      <c r="D998" s="197"/>
      <c r="E998" s="213">
        <f t="shared" si="18"/>
        <v>0</v>
      </c>
    </row>
    <row r="999" spans="1:5" s="180" customFormat="1" ht="24" customHeight="1" hidden="1">
      <c r="A999" s="212" t="s">
        <v>907</v>
      </c>
      <c r="B999" s="197"/>
      <c r="C999" s="197"/>
      <c r="D999" s="197"/>
      <c r="E999" s="213">
        <f t="shared" si="18"/>
        <v>0</v>
      </c>
    </row>
    <row r="1000" spans="1:5" s="180" customFormat="1" ht="24" customHeight="1" hidden="1">
      <c r="A1000" s="212" t="s">
        <v>908</v>
      </c>
      <c r="B1000" s="197"/>
      <c r="C1000" s="197"/>
      <c r="D1000" s="197"/>
      <c r="E1000" s="213">
        <f t="shared" si="18"/>
        <v>0</v>
      </c>
    </row>
    <row r="1001" spans="1:5" s="180" customFormat="1" ht="24" customHeight="1" hidden="1">
      <c r="A1001" s="212" t="s">
        <v>909</v>
      </c>
      <c r="B1001" s="197"/>
      <c r="C1001" s="197"/>
      <c r="D1001" s="197"/>
      <c r="E1001" s="213">
        <f t="shared" si="18"/>
        <v>0</v>
      </c>
    </row>
    <row r="1002" spans="1:5" s="180" customFormat="1" ht="24" customHeight="1" hidden="1">
      <c r="A1002" s="212" t="s">
        <v>910</v>
      </c>
      <c r="B1002" s="197"/>
      <c r="C1002" s="197"/>
      <c r="D1002" s="197"/>
      <c r="E1002" s="213">
        <f t="shared" si="18"/>
        <v>0</v>
      </c>
    </row>
    <row r="1003" spans="1:5" s="180" customFormat="1" ht="24" customHeight="1" hidden="1">
      <c r="A1003" s="212" t="s">
        <v>911</v>
      </c>
      <c r="B1003" s="197"/>
      <c r="C1003" s="197"/>
      <c r="D1003" s="197"/>
      <c r="E1003" s="213">
        <f t="shared" si="18"/>
        <v>0</v>
      </c>
    </row>
    <row r="1004" spans="1:5" s="180" customFormat="1" ht="24" customHeight="1" hidden="1">
      <c r="A1004" s="212" t="s">
        <v>912</v>
      </c>
      <c r="B1004" s="197"/>
      <c r="C1004" s="197"/>
      <c r="D1004" s="197"/>
      <c r="E1004" s="213">
        <f t="shared" si="18"/>
        <v>0</v>
      </c>
    </row>
    <row r="1005" spans="1:5" s="180" customFormat="1" ht="24" customHeight="1" hidden="1">
      <c r="A1005" s="212" t="s">
        <v>913</v>
      </c>
      <c r="B1005" s="197"/>
      <c r="C1005" s="197"/>
      <c r="D1005" s="197"/>
      <c r="E1005" s="213">
        <f t="shared" si="18"/>
        <v>0</v>
      </c>
    </row>
    <row r="1006" spans="1:5" s="180" customFormat="1" ht="24" customHeight="1" hidden="1">
      <c r="A1006" s="212" t="s">
        <v>914</v>
      </c>
      <c r="B1006" s="197"/>
      <c r="C1006" s="197"/>
      <c r="D1006" s="197"/>
      <c r="E1006" s="213">
        <f t="shared" si="18"/>
        <v>0</v>
      </c>
    </row>
    <row r="1007" spans="1:5" s="180" customFormat="1" ht="24" customHeight="1" hidden="1">
      <c r="A1007" s="212" t="s">
        <v>915</v>
      </c>
      <c r="B1007" s="197"/>
      <c r="C1007" s="197"/>
      <c r="D1007" s="197"/>
      <c r="E1007" s="213">
        <f t="shared" si="18"/>
        <v>0</v>
      </c>
    </row>
    <row r="1008" spans="1:5" s="180" customFormat="1" ht="24" customHeight="1" hidden="1">
      <c r="A1008" s="212" t="s">
        <v>916</v>
      </c>
      <c r="B1008" s="197"/>
      <c r="C1008" s="197"/>
      <c r="D1008" s="197"/>
      <c r="E1008" s="213">
        <f t="shared" si="18"/>
        <v>0</v>
      </c>
    </row>
    <row r="1009" spans="1:5" s="180" customFormat="1" ht="21" customHeight="1">
      <c r="A1009" s="212" t="s">
        <v>917</v>
      </c>
      <c r="B1009" s="197">
        <f>SUM(B1010:B1013)</f>
        <v>0</v>
      </c>
      <c r="C1009" s="197">
        <f>SUM(C1010:C1013)</f>
        <v>0</v>
      </c>
      <c r="D1009" s="197">
        <f>SUM(D1010:D1013)</f>
        <v>0</v>
      </c>
      <c r="E1009" s="213">
        <f t="shared" si="18"/>
        <v>0</v>
      </c>
    </row>
    <row r="1010" spans="1:5" s="180" customFormat="1" ht="24" customHeight="1" hidden="1">
      <c r="A1010" s="212" t="s">
        <v>732</v>
      </c>
      <c r="B1010" s="197"/>
      <c r="C1010" s="197"/>
      <c r="D1010" s="197"/>
      <c r="E1010" s="213">
        <f t="shared" si="18"/>
        <v>0</v>
      </c>
    </row>
    <row r="1011" spans="1:5" s="180" customFormat="1" ht="24" customHeight="1" hidden="1">
      <c r="A1011" s="212" t="s">
        <v>733</v>
      </c>
      <c r="B1011" s="197"/>
      <c r="C1011" s="197"/>
      <c r="D1011" s="197"/>
      <c r="E1011" s="213">
        <f t="shared" si="18"/>
        <v>0</v>
      </c>
    </row>
    <row r="1012" spans="1:5" s="180" customFormat="1" ht="24" customHeight="1" hidden="1">
      <c r="A1012" s="212" t="s">
        <v>734</v>
      </c>
      <c r="B1012" s="197"/>
      <c r="C1012" s="197"/>
      <c r="D1012" s="197"/>
      <c r="E1012" s="213">
        <f t="shared" si="18"/>
        <v>0</v>
      </c>
    </row>
    <row r="1013" spans="1:5" s="180" customFormat="1" ht="24" customHeight="1" hidden="1">
      <c r="A1013" s="212" t="s">
        <v>918</v>
      </c>
      <c r="B1013" s="197"/>
      <c r="C1013" s="197"/>
      <c r="D1013" s="197"/>
      <c r="E1013" s="213">
        <f t="shared" si="18"/>
        <v>0</v>
      </c>
    </row>
    <row r="1014" spans="1:5" s="180" customFormat="1" ht="21" customHeight="1">
      <c r="A1014" s="212" t="s">
        <v>919</v>
      </c>
      <c r="B1014" s="197">
        <f>SUM(B1015:B1027)</f>
        <v>0</v>
      </c>
      <c r="C1014" s="197">
        <f>SUM(C1015:C1027)</f>
        <v>0</v>
      </c>
      <c r="D1014" s="197">
        <f>SUM(D1015:D1027)</f>
        <v>0</v>
      </c>
      <c r="E1014" s="213">
        <f t="shared" si="18"/>
        <v>0</v>
      </c>
    </row>
    <row r="1015" spans="1:5" s="180" customFormat="1" ht="24" customHeight="1" hidden="1">
      <c r="A1015" s="212" t="s">
        <v>732</v>
      </c>
      <c r="B1015" s="197"/>
      <c r="C1015" s="197"/>
      <c r="D1015" s="197"/>
      <c r="E1015" s="213">
        <f t="shared" si="18"/>
        <v>0</v>
      </c>
    </row>
    <row r="1016" spans="1:5" s="180" customFormat="1" ht="24" customHeight="1" hidden="1">
      <c r="A1016" s="212" t="s">
        <v>733</v>
      </c>
      <c r="B1016" s="197"/>
      <c r="C1016" s="197"/>
      <c r="D1016" s="197"/>
      <c r="E1016" s="213">
        <f t="shared" si="18"/>
        <v>0</v>
      </c>
    </row>
    <row r="1017" spans="1:5" s="180" customFormat="1" ht="24" customHeight="1" hidden="1">
      <c r="A1017" s="212" t="s">
        <v>734</v>
      </c>
      <c r="B1017" s="197"/>
      <c r="C1017" s="197"/>
      <c r="D1017" s="197"/>
      <c r="E1017" s="213">
        <f t="shared" si="18"/>
        <v>0</v>
      </c>
    </row>
    <row r="1018" spans="1:5" s="180" customFormat="1" ht="24" customHeight="1" hidden="1">
      <c r="A1018" s="212" t="s">
        <v>920</v>
      </c>
      <c r="B1018" s="197"/>
      <c r="C1018" s="197"/>
      <c r="D1018" s="197"/>
      <c r="E1018" s="213">
        <f t="shared" si="18"/>
        <v>0</v>
      </c>
    </row>
    <row r="1019" spans="1:5" s="180" customFormat="1" ht="24" customHeight="1" hidden="1">
      <c r="A1019" s="212" t="s">
        <v>921</v>
      </c>
      <c r="B1019" s="197"/>
      <c r="C1019" s="197"/>
      <c r="D1019" s="197"/>
      <c r="E1019" s="213">
        <f t="shared" si="18"/>
        <v>0</v>
      </c>
    </row>
    <row r="1020" spans="1:5" s="180" customFormat="1" ht="24" customHeight="1" hidden="1">
      <c r="A1020" s="212" t="s">
        <v>922</v>
      </c>
      <c r="B1020" s="197"/>
      <c r="C1020" s="197"/>
      <c r="D1020" s="197"/>
      <c r="E1020" s="213">
        <f t="shared" si="18"/>
        <v>0</v>
      </c>
    </row>
    <row r="1021" spans="1:5" s="180" customFormat="1" ht="24" customHeight="1" hidden="1">
      <c r="A1021" s="212" t="s">
        <v>923</v>
      </c>
      <c r="B1021" s="197"/>
      <c r="C1021" s="197"/>
      <c r="D1021" s="197"/>
      <c r="E1021" s="213">
        <f t="shared" si="18"/>
        <v>0</v>
      </c>
    </row>
    <row r="1022" spans="1:5" s="180" customFormat="1" ht="24" customHeight="1" hidden="1">
      <c r="A1022" s="212" t="s">
        <v>924</v>
      </c>
      <c r="B1022" s="197"/>
      <c r="C1022" s="197"/>
      <c r="D1022" s="197"/>
      <c r="E1022" s="213">
        <f t="shared" si="18"/>
        <v>0</v>
      </c>
    </row>
    <row r="1023" spans="1:5" s="180" customFormat="1" ht="21" customHeight="1" hidden="1">
      <c r="A1023" s="212" t="s">
        <v>925</v>
      </c>
      <c r="B1023" s="197"/>
      <c r="C1023" s="197"/>
      <c r="D1023" s="197"/>
      <c r="E1023" s="213">
        <f t="shared" si="18"/>
        <v>0</v>
      </c>
    </row>
    <row r="1024" spans="1:5" s="180" customFormat="1" ht="24" customHeight="1" hidden="1">
      <c r="A1024" s="212" t="s">
        <v>926</v>
      </c>
      <c r="B1024" s="197"/>
      <c r="C1024" s="197"/>
      <c r="D1024" s="197"/>
      <c r="E1024" s="213">
        <f t="shared" si="18"/>
        <v>0</v>
      </c>
    </row>
    <row r="1025" spans="1:5" s="180" customFormat="1" ht="24" customHeight="1" hidden="1">
      <c r="A1025" s="212" t="s">
        <v>871</v>
      </c>
      <c r="B1025" s="197"/>
      <c r="C1025" s="197"/>
      <c r="D1025" s="197"/>
      <c r="E1025" s="213">
        <f aca="true" t="shared" si="19" ref="E1025:E1088">B1025+C1025+D1025</f>
        <v>0</v>
      </c>
    </row>
    <row r="1026" spans="1:5" s="180" customFormat="1" ht="24" customHeight="1" hidden="1">
      <c r="A1026" s="212" t="s">
        <v>927</v>
      </c>
      <c r="B1026" s="197"/>
      <c r="C1026" s="197"/>
      <c r="D1026" s="197"/>
      <c r="E1026" s="213">
        <f t="shared" si="19"/>
        <v>0</v>
      </c>
    </row>
    <row r="1027" spans="1:5" s="180" customFormat="1" ht="21" customHeight="1" hidden="1">
      <c r="A1027" s="212" t="s">
        <v>928</v>
      </c>
      <c r="B1027" s="197"/>
      <c r="C1027" s="197"/>
      <c r="D1027" s="197"/>
      <c r="E1027" s="213">
        <f t="shared" si="19"/>
        <v>0</v>
      </c>
    </row>
    <row r="1028" spans="1:5" s="180" customFormat="1" ht="21" customHeight="1">
      <c r="A1028" s="212" t="s">
        <v>929</v>
      </c>
      <c r="B1028" s="197">
        <f>SUM(B1029:B1034)</f>
        <v>11</v>
      </c>
      <c r="C1028" s="197">
        <f>SUM(C1029:C1034)</f>
        <v>0</v>
      </c>
      <c r="D1028" s="197">
        <f>SUM(D1029:D1034)</f>
        <v>0</v>
      </c>
      <c r="E1028" s="213">
        <f t="shared" si="19"/>
        <v>11</v>
      </c>
    </row>
    <row r="1029" spans="1:5" s="180" customFormat="1" ht="24" customHeight="1" hidden="1">
      <c r="A1029" s="212" t="s">
        <v>732</v>
      </c>
      <c r="B1029" s="197"/>
      <c r="C1029" s="197"/>
      <c r="D1029" s="197"/>
      <c r="E1029" s="213">
        <f t="shared" si="19"/>
        <v>0</v>
      </c>
    </row>
    <row r="1030" spans="1:5" s="180" customFormat="1" ht="24" customHeight="1" hidden="1">
      <c r="A1030" s="212" t="s">
        <v>733</v>
      </c>
      <c r="B1030" s="197"/>
      <c r="C1030" s="197"/>
      <c r="D1030" s="197"/>
      <c r="E1030" s="213">
        <f t="shared" si="19"/>
        <v>0</v>
      </c>
    </row>
    <row r="1031" spans="1:5" s="180" customFormat="1" ht="24" customHeight="1" hidden="1">
      <c r="A1031" s="212" t="s">
        <v>734</v>
      </c>
      <c r="B1031" s="197"/>
      <c r="C1031" s="197"/>
      <c r="D1031" s="197"/>
      <c r="E1031" s="213">
        <f t="shared" si="19"/>
        <v>0</v>
      </c>
    </row>
    <row r="1032" spans="1:5" s="180" customFormat="1" ht="24" customHeight="1" hidden="1">
      <c r="A1032" s="212" t="s">
        <v>930</v>
      </c>
      <c r="B1032" s="197"/>
      <c r="C1032" s="197"/>
      <c r="D1032" s="197"/>
      <c r="E1032" s="213">
        <f t="shared" si="19"/>
        <v>0</v>
      </c>
    </row>
    <row r="1033" spans="1:5" s="180" customFormat="1" ht="24" customHeight="1" hidden="1">
      <c r="A1033" s="212" t="s">
        <v>931</v>
      </c>
      <c r="B1033" s="197"/>
      <c r="C1033" s="197"/>
      <c r="D1033" s="197"/>
      <c r="E1033" s="213">
        <f t="shared" si="19"/>
        <v>0</v>
      </c>
    </row>
    <row r="1034" spans="1:5" s="180" customFormat="1" ht="24" customHeight="1">
      <c r="A1034" s="212" t="s">
        <v>932</v>
      </c>
      <c r="B1034" s="197">
        <v>11</v>
      </c>
      <c r="C1034" s="197">
        <v>0</v>
      </c>
      <c r="D1034" s="197">
        <v>0</v>
      </c>
      <c r="E1034" s="213">
        <f t="shared" si="19"/>
        <v>11</v>
      </c>
    </row>
    <row r="1035" spans="1:5" s="180" customFormat="1" ht="21" customHeight="1">
      <c r="A1035" s="212" t="s">
        <v>933</v>
      </c>
      <c r="B1035" s="197">
        <f>SUM(B1036:B1041)</f>
        <v>42</v>
      </c>
      <c r="C1035" s="197">
        <f>SUM(C1036:C1041)</f>
        <v>0</v>
      </c>
      <c r="D1035" s="197">
        <f>SUM(D1036:D1041)</f>
        <v>0</v>
      </c>
      <c r="E1035" s="213">
        <f t="shared" si="19"/>
        <v>42</v>
      </c>
    </row>
    <row r="1036" spans="1:5" s="180" customFormat="1" ht="24" customHeight="1" hidden="1">
      <c r="A1036" s="212" t="s">
        <v>732</v>
      </c>
      <c r="B1036" s="197"/>
      <c r="C1036" s="197"/>
      <c r="D1036" s="197"/>
      <c r="E1036" s="213">
        <f t="shared" si="19"/>
        <v>0</v>
      </c>
    </row>
    <row r="1037" spans="1:5" s="180" customFormat="1" ht="24" customHeight="1" hidden="1">
      <c r="A1037" s="212" t="s">
        <v>733</v>
      </c>
      <c r="B1037" s="197"/>
      <c r="C1037" s="197"/>
      <c r="D1037" s="197"/>
      <c r="E1037" s="213">
        <f t="shared" si="19"/>
        <v>0</v>
      </c>
    </row>
    <row r="1038" spans="1:5" s="180" customFormat="1" ht="24" customHeight="1" hidden="1">
      <c r="A1038" s="212" t="s">
        <v>734</v>
      </c>
      <c r="B1038" s="197"/>
      <c r="C1038" s="197"/>
      <c r="D1038" s="197"/>
      <c r="E1038" s="213">
        <f t="shared" si="19"/>
        <v>0</v>
      </c>
    </row>
    <row r="1039" spans="1:5" s="180" customFormat="1" ht="24" customHeight="1" hidden="1">
      <c r="A1039" s="212" t="s">
        <v>934</v>
      </c>
      <c r="B1039" s="197"/>
      <c r="C1039" s="197"/>
      <c r="D1039" s="197"/>
      <c r="E1039" s="213">
        <f t="shared" si="19"/>
        <v>0</v>
      </c>
    </row>
    <row r="1040" spans="1:5" s="180" customFormat="1" ht="24" customHeight="1" hidden="1">
      <c r="A1040" s="212" t="s">
        <v>935</v>
      </c>
      <c r="B1040" s="197"/>
      <c r="C1040" s="197"/>
      <c r="D1040" s="197"/>
      <c r="E1040" s="213">
        <f t="shared" si="19"/>
        <v>0</v>
      </c>
    </row>
    <row r="1041" spans="1:5" s="180" customFormat="1" ht="24" customHeight="1">
      <c r="A1041" s="212" t="s">
        <v>936</v>
      </c>
      <c r="B1041" s="197">
        <v>42</v>
      </c>
      <c r="C1041" s="197">
        <v>0</v>
      </c>
      <c r="D1041" s="197">
        <v>0</v>
      </c>
      <c r="E1041" s="213">
        <f t="shared" si="19"/>
        <v>42</v>
      </c>
    </row>
    <row r="1042" spans="1:5" s="180" customFormat="1" ht="21" customHeight="1">
      <c r="A1042" s="212" t="s">
        <v>937</v>
      </c>
      <c r="B1042" s="197">
        <f>SUM(B1043:B1047)</f>
        <v>0</v>
      </c>
      <c r="C1042" s="197">
        <f>SUM(C1043:C1047)</f>
        <v>0</v>
      </c>
      <c r="D1042" s="197">
        <f>SUM(D1043:D1047)</f>
        <v>0</v>
      </c>
      <c r="E1042" s="213">
        <f t="shared" si="19"/>
        <v>0</v>
      </c>
    </row>
    <row r="1043" spans="1:5" s="180" customFormat="1" ht="24" customHeight="1" hidden="1">
      <c r="A1043" s="212" t="s">
        <v>938</v>
      </c>
      <c r="B1043" s="197"/>
      <c r="C1043" s="197"/>
      <c r="D1043" s="197"/>
      <c r="E1043" s="213">
        <f t="shared" si="19"/>
        <v>0</v>
      </c>
    </row>
    <row r="1044" spans="1:5" s="180" customFormat="1" ht="24" customHeight="1" hidden="1">
      <c r="A1044" s="212" t="s">
        <v>939</v>
      </c>
      <c r="B1044" s="197"/>
      <c r="C1044" s="197"/>
      <c r="D1044" s="197"/>
      <c r="E1044" s="213">
        <f t="shared" si="19"/>
        <v>0</v>
      </c>
    </row>
    <row r="1045" spans="1:5" s="180" customFormat="1" ht="24" customHeight="1" hidden="1">
      <c r="A1045" s="212" t="s">
        <v>940</v>
      </c>
      <c r="B1045" s="197"/>
      <c r="C1045" s="197"/>
      <c r="D1045" s="197"/>
      <c r="E1045" s="213">
        <f t="shared" si="19"/>
        <v>0</v>
      </c>
    </row>
    <row r="1046" spans="1:5" s="180" customFormat="1" ht="24" customHeight="1" hidden="1">
      <c r="A1046" s="212" t="s">
        <v>941</v>
      </c>
      <c r="B1046" s="197"/>
      <c r="C1046" s="197"/>
      <c r="D1046" s="197"/>
      <c r="E1046" s="213">
        <f t="shared" si="19"/>
        <v>0</v>
      </c>
    </row>
    <row r="1047" spans="1:5" s="180" customFormat="1" ht="24" customHeight="1" hidden="1">
      <c r="A1047" s="212" t="s">
        <v>942</v>
      </c>
      <c r="B1047" s="197"/>
      <c r="C1047" s="197"/>
      <c r="D1047" s="197"/>
      <c r="E1047" s="213">
        <f t="shared" si="19"/>
        <v>0</v>
      </c>
    </row>
    <row r="1048" spans="1:5" s="180" customFormat="1" ht="21" customHeight="1">
      <c r="A1048" s="212" t="s">
        <v>943</v>
      </c>
      <c r="B1048" s="197">
        <f>SUM(B1049,B1059,B1065)</f>
        <v>0</v>
      </c>
      <c r="C1048" s="197">
        <f>SUM(C1049,C1059,C1065)</f>
        <v>0</v>
      </c>
      <c r="D1048" s="197">
        <f>SUM(D1049,D1059,D1065)</f>
        <v>0</v>
      </c>
      <c r="E1048" s="213">
        <f t="shared" si="19"/>
        <v>0</v>
      </c>
    </row>
    <row r="1049" spans="1:5" s="180" customFormat="1" ht="21" customHeight="1">
      <c r="A1049" s="212" t="s">
        <v>944</v>
      </c>
      <c r="B1049" s="197">
        <f>SUM(B1050:B1058)</f>
        <v>0</v>
      </c>
      <c r="C1049" s="197">
        <f>SUM(C1050:C1058)</f>
        <v>0</v>
      </c>
      <c r="D1049" s="197">
        <f>SUM(D1050:D1058)</f>
        <v>0</v>
      </c>
      <c r="E1049" s="213">
        <f t="shared" si="19"/>
        <v>0</v>
      </c>
    </row>
    <row r="1050" spans="1:5" s="180" customFormat="1" ht="24" customHeight="1" hidden="1">
      <c r="A1050" s="212" t="s">
        <v>732</v>
      </c>
      <c r="B1050" s="197"/>
      <c r="C1050" s="197"/>
      <c r="D1050" s="197"/>
      <c r="E1050" s="213">
        <f t="shared" si="19"/>
        <v>0</v>
      </c>
    </row>
    <row r="1051" spans="1:5" s="180" customFormat="1" ht="24" customHeight="1" hidden="1">
      <c r="A1051" s="212" t="s">
        <v>733</v>
      </c>
      <c r="B1051" s="197"/>
      <c r="C1051" s="197"/>
      <c r="D1051" s="197"/>
      <c r="E1051" s="213">
        <f t="shared" si="19"/>
        <v>0</v>
      </c>
    </row>
    <row r="1052" spans="1:5" s="180" customFormat="1" ht="24" customHeight="1" hidden="1">
      <c r="A1052" s="212" t="s">
        <v>734</v>
      </c>
      <c r="B1052" s="197"/>
      <c r="C1052" s="197"/>
      <c r="D1052" s="197"/>
      <c r="E1052" s="213">
        <f t="shared" si="19"/>
        <v>0</v>
      </c>
    </row>
    <row r="1053" spans="1:5" s="180" customFormat="1" ht="24" customHeight="1" hidden="1">
      <c r="A1053" s="212" t="s">
        <v>945</v>
      </c>
      <c r="B1053" s="197"/>
      <c r="C1053" s="197"/>
      <c r="D1053" s="197"/>
      <c r="E1053" s="213">
        <f t="shared" si="19"/>
        <v>0</v>
      </c>
    </row>
    <row r="1054" spans="1:5" s="180" customFormat="1" ht="24" customHeight="1" hidden="1">
      <c r="A1054" s="212" t="s">
        <v>946</v>
      </c>
      <c r="B1054" s="197"/>
      <c r="C1054" s="197"/>
      <c r="D1054" s="197"/>
      <c r="E1054" s="213">
        <f t="shared" si="19"/>
        <v>0</v>
      </c>
    </row>
    <row r="1055" spans="1:5" s="180" customFormat="1" ht="24" customHeight="1" hidden="1">
      <c r="A1055" s="212" t="s">
        <v>947</v>
      </c>
      <c r="B1055" s="197"/>
      <c r="C1055" s="197"/>
      <c r="D1055" s="197"/>
      <c r="E1055" s="213">
        <f t="shared" si="19"/>
        <v>0</v>
      </c>
    </row>
    <row r="1056" spans="1:5" s="180" customFormat="1" ht="24" customHeight="1" hidden="1">
      <c r="A1056" s="212" t="s">
        <v>948</v>
      </c>
      <c r="B1056" s="197"/>
      <c r="C1056" s="197"/>
      <c r="D1056" s="197"/>
      <c r="E1056" s="213">
        <f t="shared" si="19"/>
        <v>0</v>
      </c>
    </row>
    <row r="1057" spans="1:5" s="180" customFormat="1" ht="24" customHeight="1" hidden="1">
      <c r="A1057" s="212" t="s">
        <v>751</v>
      </c>
      <c r="B1057" s="197"/>
      <c r="C1057" s="197"/>
      <c r="D1057" s="197"/>
      <c r="E1057" s="213">
        <f t="shared" si="19"/>
        <v>0</v>
      </c>
    </row>
    <row r="1058" spans="1:5" s="180" customFormat="1" ht="24" customHeight="1" hidden="1">
      <c r="A1058" s="212" t="s">
        <v>949</v>
      </c>
      <c r="B1058" s="197"/>
      <c r="C1058" s="197"/>
      <c r="D1058" s="197"/>
      <c r="E1058" s="213">
        <f t="shared" si="19"/>
        <v>0</v>
      </c>
    </row>
    <row r="1059" spans="1:5" s="180" customFormat="1" ht="21" customHeight="1">
      <c r="A1059" s="212" t="s">
        <v>950</v>
      </c>
      <c r="B1059" s="197">
        <f>SUM(B1060:B1064)</f>
        <v>0</v>
      </c>
      <c r="C1059" s="197">
        <f>SUM(C1060:C1064)</f>
        <v>0</v>
      </c>
      <c r="D1059" s="197">
        <f>SUM(D1060:D1064)</f>
        <v>0</v>
      </c>
      <c r="E1059" s="213">
        <f t="shared" si="19"/>
        <v>0</v>
      </c>
    </row>
    <row r="1060" spans="1:5" s="180" customFormat="1" ht="24" customHeight="1" hidden="1">
      <c r="A1060" s="212" t="s">
        <v>732</v>
      </c>
      <c r="B1060" s="197"/>
      <c r="C1060" s="197"/>
      <c r="D1060" s="197"/>
      <c r="E1060" s="213">
        <f t="shared" si="19"/>
        <v>0</v>
      </c>
    </row>
    <row r="1061" spans="1:5" s="180" customFormat="1" ht="24" customHeight="1" hidden="1">
      <c r="A1061" s="212" t="s">
        <v>733</v>
      </c>
      <c r="B1061" s="197"/>
      <c r="C1061" s="197"/>
      <c r="D1061" s="197"/>
      <c r="E1061" s="213">
        <f t="shared" si="19"/>
        <v>0</v>
      </c>
    </row>
    <row r="1062" spans="1:5" s="180" customFormat="1" ht="24" customHeight="1" hidden="1">
      <c r="A1062" s="212" t="s">
        <v>734</v>
      </c>
      <c r="B1062" s="197"/>
      <c r="C1062" s="197"/>
      <c r="D1062" s="197"/>
      <c r="E1062" s="213">
        <f t="shared" si="19"/>
        <v>0</v>
      </c>
    </row>
    <row r="1063" spans="1:5" s="180" customFormat="1" ht="24" customHeight="1" hidden="1">
      <c r="A1063" s="212" t="s">
        <v>951</v>
      </c>
      <c r="B1063" s="197"/>
      <c r="C1063" s="197"/>
      <c r="D1063" s="197"/>
      <c r="E1063" s="213">
        <f t="shared" si="19"/>
        <v>0</v>
      </c>
    </row>
    <row r="1064" spans="1:5" s="180" customFormat="1" ht="21" customHeight="1" hidden="1">
      <c r="A1064" s="212" t="s">
        <v>952</v>
      </c>
      <c r="B1064" s="197"/>
      <c r="C1064" s="197"/>
      <c r="D1064" s="197"/>
      <c r="E1064" s="213">
        <f t="shared" si="19"/>
        <v>0</v>
      </c>
    </row>
    <row r="1065" spans="1:5" s="180" customFormat="1" ht="21" customHeight="1">
      <c r="A1065" s="212" t="s">
        <v>953</v>
      </c>
      <c r="B1065" s="197">
        <f>SUM(B1066:B1067)</f>
        <v>0</v>
      </c>
      <c r="C1065" s="197">
        <f>SUM(C1066:C1067)</f>
        <v>0</v>
      </c>
      <c r="D1065" s="197">
        <f>SUM(D1066:D1067)</f>
        <v>0</v>
      </c>
      <c r="E1065" s="213">
        <f t="shared" si="19"/>
        <v>0</v>
      </c>
    </row>
    <row r="1066" spans="1:5" s="180" customFormat="1" ht="24" customHeight="1" hidden="1">
      <c r="A1066" s="212" t="s">
        <v>954</v>
      </c>
      <c r="B1066" s="197"/>
      <c r="C1066" s="197"/>
      <c r="D1066" s="197"/>
      <c r="E1066" s="213">
        <f t="shared" si="19"/>
        <v>0</v>
      </c>
    </row>
    <row r="1067" spans="1:5" s="180" customFormat="1" ht="24" customHeight="1" hidden="1">
      <c r="A1067" s="212" t="s">
        <v>955</v>
      </c>
      <c r="B1067" s="197"/>
      <c r="C1067" s="197"/>
      <c r="D1067" s="197"/>
      <c r="E1067" s="213">
        <f t="shared" si="19"/>
        <v>0</v>
      </c>
    </row>
    <row r="1068" spans="1:5" s="180" customFormat="1" ht="21" customHeight="1">
      <c r="A1068" s="212" t="s">
        <v>70</v>
      </c>
      <c r="B1068" s="197">
        <f>SUM(B1069,B1076,B1082)</f>
        <v>0</v>
      </c>
      <c r="C1068" s="197">
        <f>SUM(C1069,C1076,C1082)</f>
        <v>0</v>
      </c>
      <c r="D1068" s="197">
        <f>SUM(D1069,D1076,D1082)</f>
        <v>0</v>
      </c>
      <c r="E1068" s="213">
        <f t="shared" si="19"/>
        <v>0</v>
      </c>
    </row>
    <row r="1069" spans="1:5" s="180" customFormat="1" ht="21" customHeight="1">
      <c r="A1069" s="212" t="s">
        <v>956</v>
      </c>
      <c r="B1069" s="197">
        <f>SUM(B1070:B1075)</f>
        <v>0</v>
      </c>
      <c r="C1069" s="197">
        <f>SUM(C1070:C1075)</f>
        <v>0</v>
      </c>
      <c r="D1069" s="197">
        <f>SUM(D1070:D1075)</f>
        <v>0</v>
      </c>
      <c r="E1069" s="213">
        <f t="shared" si="19"/>
        <v>0</v>
      </c>
    </row>
    <row r="1070" spans="1:5" s="180" customFormat="1" ht="24" customHeight="1" hidden="1">
      <c r="A1070" s="212" t="s">
        <v>732</v>
      </c>
      <c r="B1070" s="197"/>
      <c r="C1070" s="197"/>
      <c r="D1070" s="197"/>
      <c r="E1070" s="213">
        <f t="shared" si="19"/>
        <v>0</v>
      </c>
    </row>
    <row r="1071" spans="1:5" s="180" customFormat="1" ht="24" customHeight="1" hidden="1">
      <c r="A1071" s="212" t="s">
        <v>733</v>
      </c>
      <c r="B1071" s="197"/>
      <c r="C1071" s="197"/>
      <c r="D1071" s="197"/>
      <c r="E1071" s="213">
        <f t="shared" si="19"/>
        <v>0</v>
      </c>
    </row>
    <row r="1072" spans="1:5" s="180" customFormat="1" ht="24" customHeight="1" hidden="1">
      <c r="A1072" s="212" t="s">
        <v>734</v>
      </c>
      <c r="B1072" s="197"/>
      <c r="C1072" s="197"/>
      <c r="D1072" s="197"/>
      <c r="E1072" s="213">
        <f t="shared" si="19"/>
        <v>0</v>
      </c>
    </row>
    <row r="1073" spans="1:5" s="180" customFormat="1" ht="24" customHeight="1" hidden="1">
      <c r="A1073" s="212" t="s">
        <v>957</v>
      </c>
      <c r="B1073" s="197"/>
      <c r="C1073" s="197"/>
      <c r="D1073" s="197"/>
      <c r="E1073" s="213">
        <f t="shared" si="19"/>
        <v>0</v>
      </c>
    </row>
    <row r="1074" spans="1:5" s="180" customFormat="1" ht="24" customHeight="1" hidden="1">
      <c r="A1074" s="212" t="s">
        <v>751</v>
      </c>
      <c r="B1074" s="197"/>
      <c r="C1074" s="197"/>
      <c r="D1074" s="197"/>
      <c r="E1074" s="213">
        <f t="shared" si="19"/>
        <v>0</v>
      </c>
    </row>
    <row r="1075" spans="1:5" s="180" customFormat="1" ht="24" customHeight="1" hidden="1">
      <c r="A1075" s="212" t="s">
        <v>958</v>
      </c>
      <c r="B1075" s="197"/>
      <c r="C1075" s="197"/>
      <c r="D1075" s="197"/>
      <c r="E1075" s="213">
        <f t="shared" si="19"/>
        <v>0</v>
      </c>
    </row>
    <row r="1076" spans="1:5" s="180" customFormat="1" ht="21" customHeight="1">
      <c r="A1076" s="212" t="s">
        <v>959</v>
      </c>
      <c r="B1076" s="197">
        <f>SUM(B1077:B1081)</f>
        <v>0</v>
      </c>
      <c r="C1076" s="197">
        <f>SUM(C1077:C1081)</f>
        <v>0</v>
      </c>
      <c r="D1076" s="197">
        <f>SUM(D1077:D1081)</f>
        <v>0</v>
      </c>
      <c r="E1076" s="213">
        <f t="shared" si="19"/>
        <v>0</v>
      </c>
    </row>
    <row r="1077" spans="1:5" s="180" customFormat="1" ht="24" customHeight="1" hidden="1">
      <c r="A1077" s="212" t="s">
        <v>960</v>
      </c>
      <c r="B1077" s="197"/>
      <c r="C1077" s="197"/>
      <c r="D1077" s="197"/>
      <c r="E1077" s="213">
        <f t="shared" si="19"/>
        <v>0</v>
      </c>
    </row>
    <row r="1078" spans="1:5" s="180" customFormat="1" ht="24" customHeight="1" hidden="1">
      <c r="A1078" s="212" t="s">
        <v>961</v>
      </c>
      <c r="B1078" s="197"/>
      <c r="C1078" s="197"/>
      <c r="D1078" s="197"/>
      <c r="E1078" s="213">
        <f t="shared" si="19"/>
        <v>0</v>
      </c>
    </row>
    <row r="1079" spans="1:5" s="180" customFormat="1" ht="24" customHeight="1" hidden="1">
      <c r="A1079" s="212" t="s">
        <v>962</v>
      </c>
      <c r="B1079" s="197"/>
      <c r="C1079" s="197"/>
      <c r="D1079" s="197"/>
      <c r="E1079" s="213">
        <f t="shared" si="19"/>
        <v>0</v>
      </c>
    </row>
    <row r="1080" spans="1:5" s="180" customFormat="1" ht="24" customHeight="1" hidden="1">
      <c r="A1080" s="212" t="s">
        <v>963</v>
      </c>
      <c r="B1080" s="197"/>
      <c r="C1080" s="197"/>
      <c r="D1080" s="197"/>
      <c r="E1080" s="213">
        <f t="shared" si="19"/>
        <v>0</v>
      </c>
    </row>
    <row r="1081" spans="1:5" s="180" customFormat="1" ht="24" customHeight="1" hidden="1">
      <c r="A1081" s="212" t="s">
        <v>964</v>
      </c>
      <c r="B1081" s="197"/>
      <c r="C1081" s="197"/>
      <c r="D1081" s="197"/>
      <c r="E1081" s="213">
        <f t="shared" si="19"/>
        <v>0</v>
      </c>
    </row>
    <row r="1082" spans="1:5" s="180" customFormat="1" ht="21" customHeight="1">
      <c r="A1082" s="212" t="s">
        <v>965</v>
      </c>
      <c r="B1082" s="197">
        <v>0</v>
      </c>
      <c r="C1082" s="197">
        <v>0</v>
      </c>
      <c r="D1082" s="197">
        <v>0</v>
      </c>
      <c r="E1082" s="213">
        <f t="shared" si="19"/>
        <v>0</v>
      </c>
    </row>
    <row r="1083" spans="1:5" s="180" customFormat="1" ht="21" customHeight="1">
      <c r="A1083" s="212" t="s">
        <v>966</v>
      </c>
      <c r="B1083" s="197">
        <f>SUM(B1084:B1092)</f>
        <v>0</v>
      </c>
      <c r="C1083" s="197">
        <f>SUM(C1084:C1092)</f>
        <v>0</v>
      </c>
      <c r="D1083" s="197">
        <f>SUM(D1084:D1092)</f>
        <v>0</v>
      </c>
      <c r="E1083" s="213">
        <f t="shared" si="19"/>
        <v>0</v>
      </c>
    </row>
    <row r="1084" spans="1:5" s="180" customFormat="1" ht="24" customHeight="1" hidden="1">
      <c r="A1084" s="212" t="s">
        <v>967</v>
      </c>
      <c r="B1084" s="197"/>
      <c r="C1084" s="197"/>
      <c r="D1084" s="197"/>
      <c r="E1084" s="213">
        <f t="shared" si="19"/>
        <v>0</v>
      </c>
    </row>
    <row r="1085" spans="1:5" s="180" customFormat="1" ht="24" customHeight="1" hidden="1">
      <c r="A1085" s="212" t="s">
        <v>968</v>
      </c>
      <c r="B1085" s="197"/>
      <c r="C1085" s="197"/>
      <c r="D1085" s="197"/>
      <c r="E1085" s="213">
        <f t="shared" si="19"/>
        <v>0</v>
      </c>
    </row>
    <row r="1086" spans="1:5" s="180" customFormat="1" ht="24" customHeight="1" hidden="1">
      <c r="A1086" s="212" t="s">
        <v>969</v>
      </c>
      <c r="B1086" s="197"/>
      <c r="C1086" s="197"/>
      <c r="D1086" s="197"/>
      <c r="E1086" s="213">
        <f t="shared" si="19"/>
        <v>0</v>
      </c>
    </row>
    <row r="1087" spans="1:5" s="180" customFormat="1" ht="24" customHeight="1" hidden="1">
      <c r="A1087" s="212" t="s">
        <v>970</v>
      </c>
      <c r="B1087" s="197"/>
      <c r="C1087" s="197"/>
      <c r="D1087" s="197"/>
      <c r="E1087" s="213">
        <f t="shared" si="19"/>
        <v>0</v>
      </c>
    </row>
    <row r="1088" spans="1:5" s="180" customFormat="1" ht="24" customHeight="1" hidden="1">
      <c r="A1088" s="212" t="s">
        <v>971</v>
      </c>
      <c r="B1088" s="197"/>
      <c r="C1088" s="197"/>
      <c r="D1088" s="197"/>
      <c r="E1088" s="213">
        <f t="shared" si="19"/>
        <v>0</v>
      </c>
    </row>
    <row r="1089" spans="1:5" s="180" customFormat="1" ht="24" customHeight="1" hidden="1">
      <c r="A1089" s="212" t="s">
        <v>972</v>
      </c>
      <c r="B1089" s="197"/>
      <c r="C1089" s="197"/>
      <c r="D1089" s="197"/>
      <c r="E1089" s="213">
        <f aca="true" t="shared" si="20" ref="E1089:E1152">B1089+C1089+D1089</f>
        <v>0</v>
      </c>
    </row>
    <row r="1090" spans="1:5" s="180" customFormat="1" ht="24" customHeight="1" hidden="1">
      <c r="A1090" s="212" t="s">
        <v>973</v>
      </c>
      <c r="B1090" s="197"/>
      <c r="C1090" s="197"/>
      <c r="D1090" s="197"/>
      <c r="E1090" s="213">
        <f t="shared" si="20"/>
        <v>0</v>
      </c>
    </row>
    <row r="1091" spans="1:5" s="180" customFormat="1" ht="24" customHeight="1" hidden="1">
      <c r="A1091" s="212" t="s">
        <v>974</v>
      </c>
      <c r="B1091" s="197"/>
      <c r="C1091" s="197"/>
      <c r="D1091" s="197"/>
      <c r="E1091" s="213">
        <f t="shared" si="20"/>
        <v>0</v>
      </c>
    </row>
    <row r="1092" spans="1:5" s="180" customFormat="1" ht="24" customHeight="1" hidden="1">
      <c r="A1092" s="212" t="s">
        <v>975</v>
      </c>
      <c r="B1092" s="197"/>
      <c r="C1092" s="197"/>
      <c r="D1092" s="197"/>
      <c r="E1092" s="213">
        <f t="shared" si="20"/>
        <v>0</v>
      </c>
    </row>
    <row r="1093" spans="1:5" s="180" customFormat="1" ht="21" customHeight="1">
      <c r="A1093" s="212" t="s">
        <v>976</v>
      </c>
      <c r="B1093" s="197">
        <f>SUM(B1094,B1119,B1134)</f>
        <v>0</v>
      </c>
      <c r="C1093" s="197">
        <f>SUM(C1094,C1119,C1134)</f>
        <v>0</v>
      </c>
      <c r="D1093" s="197">
        <f>SUM(D1094,D1119,D1134)</f>
        <v>0</v>
      </c>
      <c r="E1093" s="213">
        <f t="shared" si="20"/>
        <v>0</v>
      </c>
    </row>
    <row r="1094" spans="1:5" s="180" customFormat="1" ht="21" customHeight="1">
      <c r="A1094" s="212" t="s">
        <v>977</v>
      </c>
      <c r="B1094" s="197">
        <f>SUM(B1095:B1118)</f>
        <v>0</v>
      </c>
      <c r="C1094" s="197">
        <f>SUM(C1095:C1118)</f>
        <v>0</v>
      </c>
      <c r="D1094" s="197">
        <f>SUM(D1095:D1118)</f>
        <v>0</v>
      </c>
      <c r="E1094" s="213">
        <f t="shared" si="20"/>
        <v>0</v>
      </c>
    </row>
    <row r="1095" spans="1:5" s="180" customFormat="1" ht="24" customHeight="1" hidden="1">
      <c r="A1095" s="212" t="s">
        <v>732</v>
      </c>
      <c r="B1095" s="197"/>
      <c r="C1095" s="197"/>
      <c r="D1095" s="197"/>
      <c r="E1095" s="213">
        <f t="shared" si="20"/>
        <v>0</v>
      </c>
    </row>
    <row r="1096" spans="1:5" s="180" customFormat="1" ht="24" customHeight="1" hidden="1">
      <c r="A1096" s="212" t="s">
        <v>733</v>
      </c>
      <c r="B1096" s="197"/>
      <c r="C1096" s="197"/>
      <c r="D1096" s="197"/>
      <c r="E1096" s="213">
        <f t="shared" si="20"/>
        <v>0</v>
      </c>
    </row>
    <row r="1097" spans="1:5" s="180" customFormat="1" ht="24" customHeight="1" hidden="1">
      <c r="A1097" s="212" t="s">
        <v>734</v>
      </c>
      <c r="B1097" s="197"/>
      <c r="C1097" s="197"/>
      <c r="D1097" s="197"/>
      <c r="E1097" s="213">
        <f t="shared" si="20"/>
        <v>0</v>
      </c>
    </row>
    <row r="1098" spans="1:5" s="180" customFormat="1" ht="24" customHeight="1" hidden="1">
      <c r="A1098" s="212" t="s">
        <v>978</v>
      </c>
      <c r="B1098" s="197"/>
      <c r="C1098" s="197"/>
      <c r="D1098" s="197"/>
      <c r="E1098" s="213">
        <f t="shared" si="20"/>
        <v>0</v>
      </c>
    </row>
    <row r="1099" spans="1:5" s="180" customFormat="1" ht="24" customHeight="1" hidden="1">
      <c r="A1099" s="212" t="s">
        <v>979</v>
      </c>
      <c r="B1099" s="197"/>
      <c r="C1099" s="197"/>
      <c r="D1099" s="197"/>
      <c r="E1099" s="213">
        <f t="shared" si="20"/>
        <v>0</v>
      </c>
    </row>
    <row r="1100" spans="1:5" s="180" customFormat="1" ht="24" customHeight="1" hidden="1">
      <c r="A1100" s="212" t="s">
        <v>980</v>
      </c>
      <c r="B1100" s="197"/>
      <c r="C1100" s="197"/>
      <c r="D1100" s="197"/>
      <c r="E1100" s="213">
        <f t="shared" si="20"/>
        <v>0</v>
      </c>
    </row>
    <row r="1101" spans="1:5" s="180" customFormat="1" ht="24" customHeight="1" hidden="1">
      <c r="A1101" s="212" t="s">
        <v>981</v>
      </c>
      <c r="B1101" s="197"/>
      <c r="C1101" s="197"/>
      <c r="D1101" s="197"/>
      <c r="E1101" s="213">
        <f t="shared" si="20"/>
        <v>0</v>
      </c>
    </row>
    <row r="1102" spans="1:5" s="180" customFormat="1" ht="24" customHeight="1" hidden="1">
      <c r="A1102" s="212" t="s">
        <v>982</v>
      </c>
      <c r="B1102" s="197"/>
      <c r="C1102" s="197"/>
      <c r="D1102" s="197"/>
      <c r="E1102" s="213">
        <f t="shared" si="20"/>
        <v>0</v>
      </c>
    </row>
    <row r="1103" spans="1:5" s="180" customFormat="1" ht="24" customHeight="1" hidden="1">
      <c r="A1103" s="212" t="s">
        <v>983</v>
      </c>
      <c r="B1103" s="197"/>
      <c r="C1103" s="197"/>
      <c r="D1103" s="197"/>
      <c r="E1103" s="213">
        <f t="shared" si="20"/>
        <v>0</v>
      </c>
    </row>
    <row r="1104" spans="1:5" s="180" customFormat="1" ht="24" customHeight="1" hidden="1">
      <c r="A1104" s="212" t="s">
        <v>984</v>
      </c>
      <c r="B1104" s="197"/>
      <c r="C1104" s="197"/>
      <c r="D1104" s="197"/>
      <c r="E1104" s="213">
        <f t="shared" si="20"/>
        <v>0</v>
      </c>
    </row>
    <row r="1105" spans="1:5" s="180" customFormat="1" ht="24" customHeight="1" hidden="1">
      <c r="A1105" s="212" t="s">
        <v>985</v>
      </c>
      <c r="B1105" s="197"/>
      <c r="C1105" s="197"/>
      <c r="D1105" s="197"/>
      <c r="E1105" s="213">
        <f t="shared" si="20"/>
        <v>0</v>
      </c>
    </row>
    <row r="1106" spans="1:5" s="180" customFormat="1" ht="24" customHeight="1" hidden="1">
      <c r="A1106" s="212" t="s">
        <v>986</v>
      </c>
      <c r="B1106" s="197"/>
      <c r="C1106" s="197"/>
      <c r="D1106" s="197"/>
      <c r="E1106" s="213">
        <f t="shared" si="20"/>
        <v>0</v>
      </c>
    </row>
    <row r="1107" spans="1:5" s="180" customFormat="1" ht="24" customHeight="1" hidden="1">
      <c r="A1107" s="212" t="s">
        <v>987</v>
      </c>
      <c r="B1107" s="197"/>
      <c r="C1107" s="197"/>
      <c r="D1107" s="197"/>
      <c r="E1107" s="213">
        <f t="shared" si="20"/>
        <v>0</v>
      </c>
    </row>
    <row r="1108" spans="1:5" s="180" customFormat="1" ht="24" customHeight="1" hidden="1">
      <c r="A1108" s="212" t="s">
        <v>988</v>
      </c>
      <c r="B1108" s="197"/>
      <c r="C1108" s="197"/>
      <c r="D1108" s="197"/>
      <c r="E1108" s="213">
        <f t="shared" si="20"/>
        <v>0</v>
      </c>
    </row>
    <row r="1109" spans="1:5" s="180" customFormat="1" ht="24" customHeight="1" hidden="1">
      <c r="A1109" s="212" t="s">
        <v>989</v>
      </c>
      <c r="B1109" s="197"/>
      <c r="C1109" s="197"/>
      <c r="D1109" s="197"/>
      <c r="E1109" s="213">
        <f t="shared" si="20"/>
        <v>0</v>
      </c>
    </row>
    <row r="1110" spans="1:5" s="180" customFormat="1" ht="24" customHeight="1" hidden="1">
      <c r="A1110" s="212" t="s">
        <v>990</v>
      </c>
      <c r="B1110" s="197"/>
      <c r="C1110" s="197"/>
      <c r="D1110" s="197"/>
      <c r="E1110" s="213">
        <f t="shared" si="20"/>
        <v>0</v>
      </c>
    </row>
    <row r="1111" spans="1:5" s="180" customFormat="1" ht="24" customHeight="1" hidden="1">
      <c r="A1111" s="212" t="s">
        <v>991</v>
      </c>
      <c r="B1111" s="197"/>
      <c r="C1111" s="197"/>
      <c r="D1111" s="197"/>
      <c r="E1111" s="213">
        <f t="shared" si="20"/>
        <v>0</v>
      </c>
    </row>
    <row r="1112" spans="1:5" s="180" customFormat="1" ht="24" customHeight="1" hidden="1">
      <c r="A1112" s="212" t="s">
        <v>992</v>
      </c>
      <c r="B1112" s="197"/>
      <c r="C1112" s="197"/>
      <c r="D1112" s="197"/>
      <c r="E1112" s="213">
        <f t="shared" si="20"/>
        <v>0</v>
      </c>
    </row>
    <row r="1113" spans="1:5" s="180" customFormat="1" ht="24" customHeight="1" hidden="1">
      <c r="A1113" s="212" t="s">
        <v>993</v>
      </c>
      <c r="B1113" s="197"/>
      <c r="C1113" s="197"/>
      <c r="D1113" s="197"/>
      <c r="E1113" s="213">
        <f t="shared" si="20"/>
        <v>0</v>
      </c>
    </row>
    <row r="1114" spans="1:5" s="180" customFormat="1" ht="24" customHeight="1" hidden="1">
      <c r="A1114" s="212" t="s">
        <v>994</v>
      </c>
      <c r="B1114" s="197"/>
      <c r="C1114" s="197"/>
      <c r="D1114" s="197"/>
      <c r="E1114" s="213">
        <f t="shared" si="20"/>
        <v>0</v>
      </c>
    </row>
    <row r="1115" spans="1:5" s="180" customFormat="1" ht="24" customHeight="1" hidden="1">
      <c r="A1115" s="212" t="s">
        <v>995</v>
      </c>
      <c r="B1115" s="197"/>
      <c r="C1115" s="197"/>
      <c r="D1115" s="197"/>
      <c r="E1115" s="213">
        <f t="shared" si="20"/>
        <v>0</v>
      </c>
    </row>
    <row r="1116" spans="1:5" s="180" customFormat="1" ht="24" customHeight="1" hidden="1">
      <c r="A1116" s="212" t="s">
        <v>996</v>
      </c>
      <c r="B1116" s="197"/>
      <c r="C1116" s="197"/>
      <c r="D1116" s="197"/>
      <c r="E1116" s="213">
        <f t="shared" si="20"/>
        <v>0</v>
      </c>
    </row>
    <row r="1117" spans="1:5" s="180" customFormat="1" ht="24" customHeight="1" hidden="1">
      <c r="A1117" s="212" t="s">
        <v>751</v>
      </c>
      <c r="B1117" s="197"/>
      <c r="C1117" s="197"/>
      <c r="D1117" s="197"/>
      <c r="E1117" s="213">
        <f t="shared" si="20"/>
        <v>0</v>
      </c>
    </row>
    <row r="1118" spans="1:5" s="180" customFormat="1" ht="24" customHeight="1" hidden="1">
      <c r="A1118" s="212" t="s">
        <v>997</v>
      </c>
      <c r="B1118" s="197"/>
      <c r="C1118" s="197"/>
      <c r="D1118" s="197"/>
      <c r="E1118" s="213">
        <f t="shared" si="20"/>
        <v>0</v>
      </c>
    </row>
    <row r="1119" spans="1:5" s="180" customFormat="1" ht="21" customHeight="1">
      <c r="A1119" s="212" t="s">
        <v>998</v>
      </c>
      <c r="B1119" s="197">
        <f>SUM(B1120:B1133)</f>
        <v>0</v>
      </c>
      <c r="C1119" s="197">
        <f>SUM(C1120:C1133)</f>
        <v>0</v>
      </c>
      <c r="D1119" s="197">
        <f>SUM(D1120:D1133)</f>
        <v>0</v>
      </c>
      <c r="E1119" s="213">
        <f t="shared" si="20"/>
        <v>0</v>
      </c>
    </row>
    <row r="1120" spans="1:5" s="180" customFormat="1" ht="24" customHeight="1" hidden="1">
      <c r="A1120" s="212" t="s">
        <v>732</v>
      </c>
      <c r="B1120" s="197"/>
      <c r="C1120" s="197"/>
      <c r="D1120" s="197"/>
      <c r="E1120" s="213">
        <f t="shared" si="20"/>
        <v>0</v>
      </c>
    </row>
    <row r="1121" spans="1:5" s="180" customFormat="1" ht="24" customHeight="1" hidden="1">
      <c r="A1121" s="212" t="s">
        <v>733</v>
      </c>
      <c r="B1121" s="197"/>
      <c r="C1121" s="197"/>
      <c r="D1121" s="197"/>
      <c r="E1121" s="213">
        <f t="shared" si="20"/>
        <v>0</v>
      </c>
    </row>
    <row r="1122" spans="1:5" s="180" customFormat="1" ht="24" customHeight="1" hidden="1">
      <c r="A1122" s="212" t="s">
        <v>734</v>
      </c>
      <c r="B1122" s="197"/>
      <c r="C1122" s="197"/>
      <c r="D1122" s="197"/>
      <c r="E1122" s="213">
        <f t="shared" si="20"/>
        <v>0</v>
      </c>
    </row>
    <row r="1123" spans="1:5" s="180" customFormat="1" ht="24" customHeight="1" hidden="1">
      <c r="A1123" s="212" t="s">
        <v>999</v>
      </c>
      <c r="B1123" s="197"/>
      <c r="C1123" s="197"/>
      <c r="D1123" s="197"/>
      <c r="E1123" s="213">
        <f t="shared" si="20"/>
        <v>0</v>
      </c>
    </row>
    <row r="1124" spans="1:5" s="180" customFormat="1" ht="24" customHeight="1" hidden="1">
      <c r="A1124" s="212" t="s">
        <v>1000</v>
      </c>
      <c r="B1124" s="197"/>
      <c r="C1124" s="197"/>
      <c r="D1124" s="197"/>
      <c r="E1124" s="213">
        <f t="shared" si="20"/>
        <v>0</v>
      </c>
    </row>
    <row r="1125" spans="1:5" s="180" customFormat="1" ht="24" customHeight="1" hidden="1">
      <c r="A1125" s="212" t="s">
        <v>1001</v>
      </c>
      <c r="B1125" s="197"/>
      <c r="C1125" s="197"/>
      <c r="D1125" s="197"/>
      <c r="E1125" s="213">
        <f t="shared" si="20"/>
        <v>0</v>
      </c>
    </row>
    <row r="1126" spans="1:5" s="180" customFormat="1" ht="24" customHeight="1" hidden="1">
      <c r="A1126" s="212" t="s">
        <v>1002</v>
      </c>
      <c r="B1126" s="197"/>
      <c r="C1126" s="197"/>
      <c r="D1126" s="197"/>
      <c r="E1126" s="213">
        <f t="shared" si="20"/>
        <v>0</v>
      </c>
    </row>
    <row r="1127" spans="1:5" s="180" customFormat="1" ht="24" customHeight="1" hidden="1">
      <c r="A1127" s="212" t="s">
        <v>1003</v>
      </c>
      <c r="B1127" s="197"/>
      <c r="C1127" s="197"/>
      <c r="D1127" s="197"/>
      <c r="E1127" s="213">
        <f t="shared" si="20"/>
        <v>0</v>
      </c>
    </row>
    <row r="1128" spans="1:5" s="180" customFormat="1" ht="24" customHeight="1" hidden="1">
      <c r="A1128" s="212" t="s">
        <v>1004</v>
      </c>
      <c r="B1128" s="197"/>
      <c r="C1128" s="197"/>
      <c r="D1128" s="197"/>
      <c r="E1128" s="213">
        <f t="shared" si="20"/>
        <v>0</v>
      </c>
    </row>
    <row r="1129" spans="1:5" s="180" customFormat="1" ht="24" customHeight="1" hidden="1">
      <c r="A1129" s="212" t="s">
        <v>1005</v>
      </c>
      <c r="B1129" s="197"/>
      <c r="C1129" s="197"/>
      <c r="D1129" s="197"/>
      <c r="E1129" s="213">
        <f t="shared" si="20"/>
        <v>0</v>
      </c>
    </row>
    <row r="1130" spans="1:5" s="180" customFormat="1" ht="24" customHeight="1" hidden="1">
      <c r="A1130" s="212" t="s">
        <v>1006</v>
      </c>
      <c r="B1130" s="197"/>
      <c r="C1130" s="197"/>
      <c r="D1130" s="197"/>
      <c r="E1130" s="213">
        <f t="shared" si="20"/>
        <v>0</v>
      </c>
    </row>
    <row r="1131" spans="1:5" s="180" customFormat="1" ht="24" customHeight="1" hidden="1">
      <c r="A1131" s="212" t="s">
        <v>1007</v>
      </c>
      <c r="B1131" s="197"/>
      <c r="C1131" s="197"/>
      <c r="D1131" s="197"/>
      <c r="E1131" s="213">
        <f t="shared" si="20"/>
        <v>0</v>
      </c>
    </row>
    <row r="1132" spans="1:5" s="180" customFormat="1" ht="24" customHeight="1" hidden="1">
      <c r="A1132" s="212" t="s">
        <v>1008</v>
      </c>
      <c r="B1132" s="197"/>
      <c r="C1132" s="197"/>
      <c r="D1132" s="197"/>
      <c r="E1132" s="213">
        <f t="shared" si="20"/>
        <v>0</v>
      </c>
    </row>
    <row r="1133" spans="1:5" s="180" customFormat="1" ht="24" customHeight="1" hidden="1">
      <c r="A1133" s="212" t="s">
        <v>1009</v>
      </c>
      <c r="B1133" s="197"/>
      <c r="C1133" s="197"/>
      <c r="D1133" s="197"/>
      <c r="E1133" s="213">
        <f t="shared" si="20"/>
        <v>0</v>
      </c>
    </row>
    <row r="1134" spans="1:5" s="180" customFormat="1" ht="21" customHeight="1">
      <c r="A1134" s="212" t="s">
        <v>1010</v>
      </c>
      <c r="B1134" s="197">
        <v>0</v>
      </c>
      <c r="C1134" s="197">
        <v>0</v>
      </c>
      <c r="D1134" s="197">
        <v>0</v>
      </c>
      <c r="E1134" s="213">
        <f t="shared" si="20"/>
        <v>0</v>
      </c>
    </row>
    <row r="1135" spans="1:5" s="180" customFormat="1" ht="21" customHeight="1">
      <c r="A1135" s="212" t="s">
        <v>1011</v>
      </c>
      <c r="B1135" s="197">
        <f>SUM(B1136,B1147,B1151)</f>
        <v>32133</v>
      </c>
      <c r="C1135" s="197">
        <f>SUM(C1136,C1147,C1151)</f>
        <v>0</v>
      </c>
      <c r="D1135" s="197">
        <f>SUM(D1136,D1147,D1151)</f>
        <v>0</v>
      </c>
      <c r="E1135" s="213">
        <f t="shared" si="20"/>
        <v>32133</v>
      </c>
    </row>
    <row r="1136" spans="1:5" s="180" customFormat="1" ht="21" customHeight="1">
      <c r="A1136" s="212" t="s">
        <v>1012</v>
      </c>
      <c r="B1136" s="197">
        <f>SUM(B1137:B1146)</f>
        <v>0</v>
      </c>
      <c r="C1136" s="197">
        <f>SUM(C1137:C1146)</f>
        <v>0</v>
      </c>
      <c r="D1136" s="197">
        <f>SUM(D1137:D1146)</f>
        <v>0</v>
      </c>
      <c r="E1136" s="213">
        <f t="shared" si="20"/>
        <v>0</v>
      </c>
    </row>
    <row r="1137" spans="1:5" s="180" customFormat="1" ht="24" customHeight="1" hidden="1">
      <c r="A1137" s="212" t="s">
        <v>1013</v>
      </c>
      <c r="B1137" s="197"/>
      <c r="C1137" s="197"/>
      <c r="D1137" s="197"/>
      <c r="E1137" s="213">
        <f t="shared" si="20"/>
        <v>0</v>
      </c>
    </row>
    <row r="1138" spans="1:5" s="180" customFormat="1" ht="24" customHeight="1" hidden="1">
      <c r="A1138" s="212" t="s">
        <v>1014</v>
      </c>
      <c r="B1138" s="197"/>
      <c r="C1138" s="197"/>
      <c r="D1138" s="197"/>
      <c r="E1138" s="213">
        <f t="shared" si="20"/>
        <v>0</v>
      </c>
    </row>
    <row r="1139" spans="1:5" s="180" customFormat="1" ht="24" customHeight="1" hidden="1">
      <c r="A1139" s="212" t="s">
        <v>1015</v>
      </c>
      <c r="B1139" s="197"/>
      <c r="C1139" s="197"/>
      <c r="D1139" s="197"/>
      <c r="E1139" s="213">
        <f t="shared" si="20"/>
        <v>0</v>
      </c>
    </row>
    <row r="1140" spans="1:5" s="180" customFormat="1" ht="24" customHeight="1" hidden="1">
      <c r="A1140" s="212" t="s">
        <v>1016</v>
      </c>
      <c r="B1140" s="197"/>
      <c r="C1140" s="197"/>
      <c r="D1140" s="197"/>
      <c r="E1140" s="213">
        <f t="shared" si="20"/>
        <v>0</v>
      </c>
    </row>
    <row r="1141" spans="1:5" s="180" customFormat="1" ht="21" customHeight="1" hidden="1">
      <c r="A1141" s="212" t="s">
        <v>1017</v>
      </c>
      <c r="B1141" s="197"/>
      <c r="C1141" s="197"/>
      <c r="D1141" s="197"/>
      <c r="E1141" s="213">
        <f t="shared" si="20"/>
        <v>0</v>
      </c>
    </row>
    <row r="1142" spans="1:5" s="180" customFormat="1" ht="24" customHeight="1" hidden="1">
      <c r="A1142" s="212" t="s">
        <v>1018</v>
      </c>
      <c r="B1142" s="197"/>
      <c r="C1142" s="197"/>
      <c r="D1142" s="197"/>
      <c r="E1142" s="213">
        <f t="shared" si="20"/>
        <v>0</v>
      </c>
    </row>
    <row r="1143" spans="1:5" s="180" customFormat="1" ht="24" customHeight="1" hidden="1">
      <c r="A1143" s="212" t="s">
        <v>1019</v>
      </c>
      <c r="B1143" s="197"/>
      <c r="C1143" s="197"/>
      <c r="D1143" s="197"/>
      <c r="E1143" s="213">
        <f t="shared" si="20"/>
        <v>0</v>
      </c>
    </row>
    <row r="1144" spans="1:5" s="180" customFormat="1" ht="24" customHeight="1" hidden="1">
      <c r="A1144" s="212" t="s">
        <v>1020</v>
      </c>
      <c r="B1144" s="197"/>
      <c r="C1144" s="197"/>
      <c r="D1144" s="197"/>
      <c r="E1144" s="213">
        <f t="shared" si="20"/>
        <v>0</v>
      </c>
    </row>
    <row r="1145" spans="1:5" s="180" customFormat="1" ht="24" customHeight="1" hidden="1">
      <c r="A1145" s="212" t="s">
        <v>1021</v>
      </c>
      <c r="B1145" s="197"/>
      <c r="C1145" s="197"/>
      <c r="D1145" s="197"/>
      <c r="E1145" s="213">
        <f t="shared" si="20"/>
        <v>0</v>
      </c>
    </row>
    <row r="1146" spans="1:5" s="180" customFormat="1" ht="24" customHeight="1" hidden="1">
      <c r="A1146" s="212" t="s">
        <v>1022</v>
      </c>
      <c r="B1146" s="197"/>
      <c r="C1146" s="197"/>
      <c r="D1146" s="197"/>
      <c r="E1146" s="213">
        <f t="shared" si="20"/>
        <v>0</v>
      </c>
    </row>
    <row r="1147" spans="1:5" s="180" customFormat="1" ht="21" customHeight="1">
      <c r="A1147" s="212" t="s">
        <v>1023</v>
      </c>
      <c r="B1147" s="197">
        <f>SUM(B1148:B1150)</f>
        <v>32133</v>
      </c>
      <c r="C1147" s="197">
        <f>SUM(C1148:C1150)</f>
        <v>0</v>
      </c>
      <c r="D1147" s="197">
        <f>SUM(D1148:D1150)</f>
        <v>0</v>
      </c>
      <c r="E1147" s="213">
        <f t="shared" si="20"/>
        <v>32133</v>
      </c>
    </row>
    <row r="1148" spans="1:5" s="180" customFormat="1" ht="21" customHeight="1">
      <c r="A1148" s="212" t="s">
        <v>1024</v>
      </c>
      <c r="B1148" s="197">
        <v>11837</v>
      </c>
      <c r="C1148" s="197">
        <v>0</v>
      </c>
      <c r="D1148" s="197">
        <v>0</v>
      </c>
      <c r="E1148" s="213">
        <f t="shared" si="20"/>
        <v>11837</v>
      </c>
    </row>
    <row r="1149" spans="1:5" s="180" customFormat="1" ht="24" customHeight="1" hidden="1">
      <c r="A1149" s="212" t="s">
        <v>1025</v>
      </c>
      <c r="B1149" s="197"/>
      <c r="C1149" s="197"/>
      <c r="D1149" s="197"/>
      <c r="E1149" s="213">
        <f t="shared" si="20"/>
        <v>0</v>
      </c>
    </row>
    <row r="1150" spans="1:5" s="180" customFormat="1" ht="21" customHeight="1">
      <c r="A1150" s="212" t="s">
        <v>1026</v>
      </c>
      <c r="B1150" s="197">
        <v>20296</v>
      </c>
      <c r="C1150" s="197">
        <v>0</v>
      </c>
      <c r="D1150" s="197">
        <v>0</v>
      </c>
      <c r="E1150" s="213">
        <f t="shared" si="20"/>
        <v>20296</v>
      </c>
    </row>
    <row r="1151" spans="1:5" s="180" customFormat="1" ht="21" customHeight="1">
      <c r="A1151" s="212" t="s">
        <v>1027</v>
      </c>
      <c r="B1151" s="197">
        <f>SUM(B1152:B1154)</f>
        <v>0</v>
      </c>
      <c r="C1151" s="197">
        <f>SUM(C1152:C1154)</f>
        <v>0</v>
      </c>
      <c r="D1151" s="197">
        <f>SUM(D1152:D1154)</f>
        <v>0</v>
      </c>
      <c r="E1151" s="213">
        <f t="shared" si="20"/>
        <v>0</v>
      </c>
    </row>
    <row r="1152" spans="1:5" s="180" customFormat="1" ht="24" customHeight="1" hidden="1">
      <c r="A1152" s="212" t="s">
        <v>1028</v>
      </c>
      <c r="B1152" s="197"/>
      <c r="C1152" s="197"/>
      <c r="D1152" s="197"/>
      <c r="E1152" s="213">
        <f t="shared" si="20"/>
        <v>0</v>
      </c>
    </row>
    <row r="1153" spans="1:5" s="180" customFormat="1" ht="24" customHeight="1" hidden="1">
      <c r="A1153" s="212" t="s">
        <v>1029</v>
      </c>
      <c r="B1153" s="197"/>
      <c r="C1153" s="197"/>
      <c r="D1153" s="197"/>
      <c r="E1153" s="213">
        <f aca="true" t="shared" si="21" ref="E1153:E1168">B1153+C1153+D1153</f>
        <v>0</v>
      </c>
    </row>
    <row r="1154" spans="1:5" s="180" customFormat="1" ht="24" customHeight="1" hidden="1">
      <c r="A1154" s="212" t="s">
        <v>1030</v>
      </c>
      <c r="B1154" s="197"/>
      <c r="C1154" s="197"/>
      <c r="D1154" s="197"/>
      <c r="E1154" s="213">
        <f t="shared" si="21"/>
        <v>0</v>
      </c>
    </row>
    <row r="1155" spans="1:5" s="180" customFormat="1" ht="21" customHeight="1">
      <c r="A1155" s="212" t="s">
        <v>1031</v>
      </c>
      <c r="B1155" s="197">
        <f>SUM(B1156,B1174,B1188,B1193,B1199)</f>
        <v>265</v>
      </c>
      <c r="C1155" s="197">
        <f>SUM(C1156,C1174,C1188,C1193,C1199)</f>
        <v>0</v>
      </c>
      <c r="D1155" s="197">
        <f>SUM(D1156,D1174,D1188,D1193,D1199)</f>
        <v>0</v>
      </c>
      <c r="E1155" s="213">
        <f t="shared" si="21"/>
        <v>265</v>
      </c>
    </row>
    <row r="1156" spans="1:5" s="180" customFormat="1" ht="21" customHeight="1">
      <c r="A1156" s="212" t="s">
        <v>1032</v>
      </c>
      <c r="B1156" s="197">
        <f>SUM(B1157:B1173)</f>
        <v>9</v>
      </c>
      <c r="C1156" s="197">
        <f>SUM(C1157:C1173)</f>
        <v>0</v>
      </c>
      <c r="D1156" s="197">
        <f>SUM(D1157:D1173)</f>
        <v>0</v>
      </c>
      <c r="E1156" s="213">
        <f t="shared" si="21"/>
        <v>9</v>
      </c>
    </row>
    <row r="1157" spans="1:5" s="180" customFormat="1" ht="24" customHeight="1" hidden="1">
      <c r="A1157" s="212" t="s">
        <v>732</v>
      </c>
      <c r="B1157" s="197"/>
      <c r="C1157" s="197"/>
      <c r="D1157" s="197"/>
      <c r="E1157" s="213">
        <f t="shared" si="21"/>
        <v>0</v>
      </c>
    </row>
    <row r="1158" spans="1:5" s="180" customFormat="1" ht="24" customHeight="1" hidden="1">
      <c r="A1158" s="212" t="s">
        <v>733</v>
      </c>
      <c r="B1158" s="197"/>
      <c r="C1158" s="197"/>
      <c r="D1158" s="197"/>
      <c r="E1158" s="213">
        <f t="shared" si="21"/>
        <v>0</v>
      </c>
    </row>
    <row r="1159" spans="1:5" s="180" customFormat="1" ht="24" customHeight="1" hidden="1">
      <c r="A1159" s="212" t="s">
        <v>734</v>
      </c>
      <c r="B1159" s="197"/>
      <c r="C1159" s="197"/>
      <c r="D1159" s="197"/>
      <c r="E1159" s="213">
        <f t="shared" si="21"/>
        <v>0</v>
      </c>
    </row>
    <row r="1160" spans="1:5" s="180" customFormat="1" ht="24" customHeight="1" hidden="1">
      <c r="A1160" s="212" t="s">
        <v>1033</v>
      </c>
      <c r="B1160" s="197"/>
      <c r="C1160" s="197"/>
      <c r="D1160" s="197"/>
      <c r="E1160" s="213">
        <f t="shared" si="21"/>
        <v>0</v>
      </c>
    </row>
    <row r="1161" spans="1:5" s="180" customFormat="1" ht="24" customHeight="1" hidden="1">
      <c r="A1161" s="212" t="s">
        <v>1034</v>
      </c>
      <c r="B1161" s="197"/>
      <c r="C1161" s="197"/>
      <c r="D1161" s="197"/>
      <c r="E1161" s="213">
        <f t="shared" si="21"/>
        <v>0</v>
      </c>
    </row>
    <row r="1162" spans="1:5" s="180" customFormat="1" ht="24" customHeight="1" hidden="1">
      <c r="A1162" s="212" t="s">
        <v>1035</v>
      </c>
      <c r="B1162" s="197"/>
      <c r="C1162" s="197"/>
      <c r="D1162" s="197"/>
      <c r="E1162" s="213">
        <f t="shared" si="21"/>
        <v>0</v>
      </c>
    </row>
    <row r="1163" spans="1:5" s="180" customFormat="1" ht="24" customHeight="1" hidden="1">
      <c r="A1163" s="212" t="s">
        <v>1036</v>
      </c>
      <c r="B1163" s="197"/>
      <c r="C1163" s="197"/>
      <c r="D1163" s="197"/>
      <c r="E1163" s="213">
        <f t="shared" si="21"/>
        <v>0</v>
      </c>
    </row>
    <row r="1164" spans="1:5" s="180" customFormat="1" ht="24" customHeight="1" hidden="1">
      <c r="A1164" s="212" t="s">
        <v>1037</v>
      </c>
      <c r="B1164" s="197"/>
      <c r="C1164" s="197"/>
      <c r="D1164" s="197"/>
      <c r="E1164" s="213">
        <f t="shared" si="21"/>
        <v>0</v>
      </c>
    </row>
    <row r="1165" spans="1:5" s="180" customFormat="1" ht="24" customHeight="1" hidden="1">
      <c r="A1165" s="212" t="s">
        <v>1038</v>
      </c>
      <c r="B1165" s="197"/>
      <c r="C1165" s="197"/>
      <c r="D1165" s="197"/>
      <c r="E1165" s="213">
        <f t="shared" si="21"/>
        <v>0</v>
      </c>
    </row>
    <row r="1166" spans="1:5" s="180" customFormat="1" ht="24" customHeight="1" hidden="1">
      <c r="A1166" s="212" t="s">
        <v>1039</v>
      </c>
      <c r="B1166" s="197"/>
      <c r="C1166" s="197"/>
      <c r="D1166" s="197"/>
      <c r="E1166" s="213">
        <f t="shared" si="21"/>
        <v>0</v>
      </c>
    </row>
    <row r="1167" spans="1:5" s="180" customFormat="1" ht="21" customHeight="1" hidden="1">
      <c r="A1167" s="212" t="s">
        <v>1040</v>
      </c>
      <c r="B1167" s="197"/>
      <c r="C1167" s="197"/>
      <c r="D1167" s="197"/>
      <c r="E1167" s="213">
        <f t="shared" si="21"/>
        <v>0</v>
      </c>
    </row>
    <row r="1168" spans="1:5" s="180" customFormat="1" ht="24" customHeight="1" hidden="1">
      <c r="A1168" s="212" t="s">
        <v>1041</v>
      </c>
      <c r="B1168" s="197"/>
      <c r="C1168" s="197"/>
      <c r="D1168" s="197"/>
      <c r="E1168" s="213">
        <f t="shared" si="21"/>
        <v>0</v>
      </c>
    </row>
    <row r="1169" spans="1:5" s="180" customFormat="1" ht="24" customHeight="1" hidden="1">
      <c r="A1169" s="212" t="s">
        <v>1042</v>
      </c>
      <c r="B1169" s="197"/>
      <c r="C1169" s="197"/>
      <c r="D1169" s="197"/>
      <c r="E1169" s="213"/>
    </row>
    <row r="1170" spans="1:5" s="180" customFormat="1" ht="24" customHeight="1" hidden="1">
      <c r="A1170" s="219" t="s">
        <v>1043</v>
      </c>
      <c r="B1170" s="197"/>
      <c r="C1170" s="197"/>
      <c r="D1170" s="197"/>
      <c r="E1170" s="213"/>
    </row>
    <row r="1171" spans="1:5" s="180" customFormat="1" ht="24" customHeight="1" hidden="1">
      <c r="A1171" s="219" t="s">
        <v>1044</v>
      </c>
      <c r="B1171" s="197"/>
      <c r="C1171" s="197"/>
      <c r="D1171" s="197"/>
      <c r="E1171" s="213"/>
    </row>
    <row r="1172" spans="1:5" s="180" customFormat="1" ht="24" customHeight="1" hidden="1">
      <c r="A1172" s="212" t="s">
        <v>751</v>
      </c>
      <c r="B1172" s="197"/>
      <c r="C1172" s="197"/>
      <c r="D1172" s="197"/>
      <c r="E1172" s="213">
        <f aca="true" t="shared" si="22" ref="E1172:E1219">B1172+C1172+D1172</f>
        <v>0</v>
      </c>
    </row>
    <row r="1173" spans="1:5" s="180" customFormat="1" ht="24" customHeight="1">
      <c r="A1173" s="212" t="s">
        <v>1045</v>
      </c>
      <c r="B1173" s="197">
        <v>9</v>
      </c>
      <c r="C1173" s="197">
        <v>0</v>
      </c>
      <c r="D1173" s="197">
        <v>0</v>
      </c>
      <c r="E1173" s="213">
        <f t="shared" si="22"/>
        <v>9</v>
      </c>
    </row>
    <row r="1174" spans="1:5" s="180" customFormat="1" ht="21" customHeight="1">
      <c r="A1174" s="212" t="s">
        <v>1046</v>
      </c>
      <c r="B1174" s="197">
        <f>SUM(B1175:B1187)</f>
        <v>0</v>
      </c>
      <c r="C1174" s="197">
        <f>SUM(C1175:C1187)</f>
        <v>0</v>
      </c>
      <c r="D1174" s="197">
        <f>SUM(D1175:D1187)</f>
        <v>0</v>
      </c>
      <c r="E1174" s="213">
        <f t="shared" si="22"/>
        <v>0</v>
      </c>
    </row>
    <row r="1175" spans="1:5" s="180" customFormat="1" ht="24" customHeight="1" hidden="1">
      <c r="A1175" s="212" t="s">
        <v>732</v>
      </c>
      <c r="B1175" s="197"/>
      <c r="C1175" s="197"/>
      <c r="D1175" s="197"/>
      <c r="E1175" s="213">
        <f t="shared" si="22"/>
        <v>0</v>
      </c>
    </row>
    <row r="1176" spans="1:5" s="180" customFormat="1" ht="24" customHeight="1" hidden="1">
      <c r="A1176" s="212" t="s">
        <v>733</v>
      </c>
      <c r="B1176" s="197"/>
      <c r="C1176" s="197"/>
      <c r="D1176" s="197"/>
      <c r="E1176" s="213">
        <f t="shared" si="22"/>
        <v>0</v>
      </c>
    </row>
    <row r="1177" spans="1:5" s="180" customFormat="1" ht="24" customHeight="1" hidden="1">
      <c r="A1177" s="212" t="s">
        <v>734</v>
      </c>
      <c r="B1177" s="197"/>
      <c r="C1177" s="197"/>
      <c r="D1177" s="197"/>
      <c r="E1177" s="213">
        <f t="shared" si="22"/>
        <v>0</v>
      </c>
    </row>
    <row r="1178" spans="1:5" s="180" customFormat="1" ht="24" customHeight="1" hidden="1">
      <c r="A1178" s="212" t="s">
        <v>1047</v>
      </c>
      <c r="B1178" s="197"/>
      <c r="C1178" s="197"/>
      <c r="D1178" s="197"/>
      <c r="E1178" s="213">
        <f t="shared" si="22"/>
        <v>0</v>
      </c>
    </row>
    <row r="1179" spans="1:5" s="180" customFormat="1" ht="24" customHeight="1" hidden="1">
      <c r="A1179" s="212" t="s">
        <v>1048</v>
      </c>
      <c r="B1179" s="197"/>
      <c r="C1179" s="197"/>
      <c r="D1179" s="197"/>
      <c r="E1179" s="213">
        <f t="shared" si="22"/>
        <v>0</v>
      </c>
    </row>
    <row r="1180" spans="1:5" s="180" customFormat="1" ht="24" customHeight="1" hidden="1">
      <c r="A1180" s="212" t="s">
        <v>1049</v>
      </c>
      <c r="B1180" s="197"/>
      <c r="C1180" s="197"/>
      <c r="D1180" s="197"/>
      <c r="E1180" s="213">
        <f t="shared" si="22"/>
        <v>0</v>
      </c>
    </row>
    <row r="1181" spans="1:5" s="180" customFormat="1" ht="24" customHeight="1" hidden="1">
      <c r="A1181" s="212" t="s">
        <v>1050</v>
      </c>
      <c r="B1181" s="197"/>
      <c r="C1181" s="197"/>
      <c r="D1181" s="197"/>
      <c r="E1181" s="213">
        <f t="shared" si="22"/>
        <v>0</v>
      </c>
    </row>
    <row r="1182" spans="1:5" s="180" customFormat="1" ht="24" customHeight="1" hidden="1">
      <c r="A1182" s="212" t="s">
        <v>1051</v>
      </c>
      <c r="B1182" s="197"/>
      <c r="C1182" s="197"/>
      <c r="D1182" s="197"/>
      <c r="E1182" s="213">
        <f t="shared" si="22"/>
        <v>0</v>
      </c>
    </row>
    <row r="1183" spans="1:5" s="180" customFormat="1" ht="24" customHeight="1" hidden="1">
      <c r="A1183" s="212" t="s">
        <v>1052</v>
      </c>
      <c r="B1183" s="197"/>
      <c r="C1183" s="197"/>
      <c r="D1183" s="197"/>
      <c r="E1183" s="213">
        <f t="shared" si="22"/>
        <v>0</v>
      </c>
    </row>
    <row r="1184" spans="1:5" s="180" customFormat="1" ht="24" customHeight="1" hidden="1">
      <c r="A1184" s="212" t="s">
        <v>1053</v>
      </c>
      <c r="B1184" s="197"/>
      <c r="C1184" s="197"/>
      <c r="D1184" s="197"/>
      <c r="E1184" s="213">
        <f t="shared" si="22"/>
        <v>0</v>
      </c>
    </row>
    <row r="1185" spans="1:5" s="180" customFormat="1" ht="24" customHeight="1" hidden="1">
      <c r="A1185" s="212" t="s">
        <v>1054</v>
      </c>
      <c r="B1185" s="197"/>
      <c r="C1185" s="197"/>
      <c r="D1185" s="197"/>
      <c r="E1185" s="213">
        <f t="shared" si="22"/>
        <v>0</v>
      </c>
    </row>
    <row r="1186" spans="1:5" s="180" customFormat="1" ht="24" customHeight="1" hidden="1">
      <c r="A1186" s="212" t="s">
        <v>751</v>
      </c>
      <c r="B1186" s="197"/>
      <c r="C1186" s="197"/>
      <c r="D1186" s="197"/>
      <c r="E1186" s="213">
        <f t="shared" si="22"/>
        <v>0</v>
      </c>
    </row>
    <row r="1187" spans="1:5" s="180" customFormat="1" ht="24" customHeight="1" hidden="1">
      <c r="A1187" s="212" t="s">
        <v>1055</v>
      </c>
      <c r="B1187" s="197"/>
      <c r="C1187" s="197"/>
      <c r="D1187" s="197"/>
      <c r="E1187" s="213">
        <f t="shared" si="22"/>
        <v>0</v>
      </c>
    </row>
    <row r="1188" spans="1:5" s="180" customFormat="1" ht="21" customHeight="1">
      <c r="A1188" s="212" t="s">
        <v>1056</v>
      </c>
      <c r="B1188" s="197">
        <f>SUM(B1189:B1192)</f>
        <v>0</v>
      </c>
      <c r="C1188" s="197">
        <f>SUM(C1189:C1192)</f>
        <v>0</v>
      </c>
      <c r="D1188" s="197">
        <f>SUM(D1189:D1192)</f>
        <v>0</v>
      </c>
      <c r="E1188" s="213">
        <f t="shared" si="22"/>
        <v>0</v>
      </c>
    </row>
    <row r="1189" spans="1:5" s="180" customFormat="1" ht="24" customHeight="1" hidden="1">
      <c r="A1189" s="212" t="s">
        <v>1057</v>
      </c>
      <c r="B1189" s="197"/>
      <c r="C1189" s="197"/>
      <c r="D1189" s="197"/>
      <c r="E1189" s="213">
        <f t="shared" si="22"/>
        <v>0</v>
      </c>
    </row>
    <row r="1190" spans="1:5" s="180" customFormat="1" ht="24" customHeight="1" hidden="1">
      <c r="A1190" s="212" t="s">
        <v>1058</v>
      </c>
      <c r="B1190" s="197"/>
      <c r="C1190" s="197"/>
      <c r="D1190" s="197"/>
      <c r="E1190" s="213">
        <f t="shared" si="22"/>
        <v>0</v>
      </c>
    </row>
    <row r="1191" spans="1:5" s="180" customFormat="1" ht="24" customHeight="1" hidden="1">
      <c r="A1191" s="212" t="s">
        <v>1059</v>
      </c>
      <c r="B1191" s="197"/>
      <c r="C1191" s="197"/>
      <c r="D1191" s="197"/>
      <c r="E1191" s="213">
        <f t="shared" si="22"/>
        <v>0</v>
      </c>
    </row>
    <row r="1192" spans="1:5" s="180" customFormat="1" ht="24" customHeight="1" hidden="1">
      <c r="A1192" s="212" t="s">
        <v>1060</v>
      </c>
      <c r="B1192" s="197"/>
      <c r="C1192" s="197"/>
      <c r="D1192" s="197"/>
      <c r="E1192" s="213">
        <f t="shared" si="22"/>
        <v>0</v>
      </c>
    </row>
    <row r="1193" spans="1:5" s="180" customFormat="1" ht="21" customHeight="1">
      <c r="A1193" s="212" t="s">
        <v>1061</v>
      </c>
      <c r="B1193" s="197">
        <f>SUM(B1194:B1198)</f>
        <v>256</v>
      </c>
      <c r="C1193" s="197">
        <f>SUM(C1194:C1198)</f>
        <v>0</v>
      </c>
      <c r="D1193" s="197">
        <f>SUM(D1194:D1198)</f>
        <v>0</v>
      </c>
      <c r="E1193" s="213">
        <f t="shared" si="22"/>
        <v>256</v>
      </c>
    </row>
    <row r="1194" spans="1:5" s="180" customFormat="1" ht="21" customHeight="1">
      <c r="A1194" s="212" t="s">
        <v>1062</v>
      </c>
      <c r="B1194" s="197">
        <v>156</v>
      </c>
      <c r="C1194" s="197">
        <v>0</v>
      </c>
      <c r="D1194" s="197">
        <v>0</v>
      </c>
      <c r="E1194" s="213">
        <f t="shared" si="22"/>
        <v>156</v>
      </c>
    </row>
    <row r="1195" spans="1:5" s="180" customFormat="1" ht="21" customHeight="1">
      <c r="A1195" s="212" t="s">
        <v>1063</v>
      </c>
      <c r="B1195" s="197">
        <v>25</v>
      </c>
      <c r="C1195" s="197">
        <v>0</v>
      </c>
      <c r="D1195" s="197">
        <v>0</v>
      </c>
      <c r="E1195" s="213">
        <f t="shared" si="22"/>
        <v>25</v>
      </c>
    </row>
    <row r="1196" spans="1:5" s="180" customFormat="1" ht="21" customHeight="1" hidden="1">
      <c r="A1196" s="212" t="s">
        <v>1064</v>
      </c>
      <c r="B1196" s="197"/>
      <c r="C1196" s="197"/>
      <c r="D1196" s="197"/>
      <c r="E1196" s="213">
        <f t="shared" si="22"/>
        <v>0</v>
      </c>
    </row>
    <row r="1197" spans="1:5" s="180" customFormat="1" ht="24" customHeight="1" hidden="1">
      <c r="A1197" s="212" t="s">
        <v>1065</v>
      </c>
      <c r="B1197" s="197"/>
      <c r="C1197" s="197"/>
      <c r="D1197" s="197"/>
      <c r="E1197" s="213">
        <f t="shared" si="22"/>
        <v>0</v>
      </c>
    </row>
    <row r="1198" spans="1:5" s="180" customFormat="1" ht="21" customHeight="1">
      <c r="A1198" s="212" t="s">
        <v>1066</v>
      </c>
      <c r="B1198" s="197">
        <v>75</v>
      </c>
      <c r="C1198" s="197">
        <v>0</v>
      </c>
      <c r="D1198" s="197">
        <v>0</v>
      </c>
      <c r="E1198" s="213">
        <f t="shared" si="22"/>
        <v>75</v>
      </c>
    </row>
    <row r="1199" spans="1:5" s="180" customFormat="1" ht="21" customHeight="1">
      <c r="A1199" s="212" t="s">
        <v>1067</v>
      </c>
      <c r="B1199" s="197">
        <f>SUM(B1200:B1210)</f>
        <v>0</v>
      </c>
      <c r="C1199" s="197">
        <f>SUM(C1200:C1210)</f>
        <v>0</v>
      </c>
      <c r="D1199" s="197">
        <f>SUM(D1200:D1210)</f>
        <v>0</v>
      </c>
      <c r="E1199" s="213">
        <f t="shared" si="22"/>
        <v>0</v>
      </c>
    </row>
    <row r="1200" spans="1:5" s="180" customFormat="1" ht="24" customHeight="1" hidden="1">
      <c r="A1200" s="212" t="s">
        <v>1068</v>
      </c>
      <c r="B1200" s="197"/>
      <c r="C1200" s="197"/>
      <c r="D1200" s="197"/>
      <c r="E1200" s="213">
        <f t="shared" si="22"/>
        <v>0</v>
      </c>
    </row>
    <row r="1201" spans="1:5" s="180" customFormat="1" ht="24" customHeight="1" hidden="1">
      <c r="A1201" s="212" t="s">
        <v>1069</v>
      </c>
      <c r="B1201" s="197"/>
      <c r="C1201" s="197"/>
      <c r="D1201" s="197"/>
      <c r="E1201" s="213">
        <f t="shared" si="22"/>
        <v>0</v>
      </c>
    </row>
    <row r="1202" spans="1:5" s="180" customFormat="1" ht="24" customHeight="1" hidden="1">
      <c r="A1202" s="212" t="s">
        <v>1070</v>
      </c>
      <c r="B1202" s="197"/>
      <c r="C1202" s="197"/>
      <c r="D1202" s="197"/>
      <c r="E1202" s="213">
        <f t="shared" si="22"/>
        <v>0</v>
      </c>
    </row>
    <row r="1203" spans="1:5" s="180" customFormat="1" ht="24" customHeight="1" hidden="1">
      <c r="A1203" s="212" t="s">
        <v>1071</v>
      </c>
      <c r="B1203" s="197"/>
      <c r="C1203" s="197"/>
      <c r="D1203" s="197"/>
      <c r="E1203" s="213">
        <f t="shared" si="22"/>
        <v>0</v>
      </c>
    </row>
    <row r="1204" spans="1:5" s="180" customFormat="1" ht="24" customHeight="1" hidden="1">
      <c r="A1204" s="212" t="s">
        <v>1072</v>
      </c>
      <c r="B1204" s="197"/>
      <c r="C1204" s="197"/>
      <c r="D1204" s="197"/>
      <c r="E1204" s="213">
        <f t="shared" si="22"/>
        <v>0</v>
      </c>
    </row>
    <row r="1205" spans="1:5" s="180" customFormat="1" ht="24" customHeight="1" hidden="1">
      <c r="A1205" s="212" t="s">
        <v>1073</v>
      </c>
      <c r="B1205" s="197"/>
      <c r="C1205" s="197"/>
      <c r="D1205" s="197"/>
      <c r="E1205" s="213">
        <f t="shared" si="22"/>
        <v>0</v>
      </c>
    </row>
    <row r="1206" spans="1:5" s="180" customFormat="1" ht="24" customHeight="1" hidden="1">
      <c r="A1206" s="212" t="s">
        <v>1074</v>
      </c>
      <c r="B1206" s="197"/>
      <c r="C1206" s="197"/>
      <c r="D1206" s="197"/>
      <c r="E1206" s="213">
        <f t="shared" si="22"/>
        <v>0</v>
      </c>
    </row>
    <row r="1207" spans="1:5" s="180" customFormat="1" ht="24" customHeight="1" hidden="1">
      <c r="A1207" s="212" t="s">
        <v>1075</v>
      </c>
      <c r="B1207" s="197"/>
      <c r="C1207" s="197"/>
      <c r="D1207" s="197"/>
      <c r="E1207" s="213">
        <f t="shared" si="22"/>
        <v>0</v>
      </c>
    </row>
    <row r="1208" spans="1:5" s="180" customFormat="1" ht="24" customHeight="1" hidden="1">
      <c r="A1208" s="212" t="s">
        <v>1076</v>
      </c>
      <c r="B1208" s="197"/>
      <c r="C1208" s="197"/>
      <c r="D1208" s="197"/>
      <c r="E1208" s="213">
        <f t="shared" si="22"/>
        <v>0</v>
      </c>
    </row>
    <row r="1209" spans="1:5" s="180" customFormat="1" ht="24" customHeight="1" hidden="1">
      <c r="A1209" s="212" t="s">
        <v>1077</v>
      </c>
      <c r="B1209" s="197"/>
      <c r="C1209" s="197"/>
      <c r="D1209" s="197"/>
      <c r="E1209" s="213">
        <f t="shared" si="22"/>
        <v>0</v>
      </c>
    </row>
    <row r="1210" spans="1:5" s="180" customFormat="1" ht="24" customHeight="1" hidden="1">
      <c r="A1210" s="212" t="s">
        <v>1078</v>
      </c>
      <c r="B1210" s="197"/>
      <c r="C1210" s="197"/>
      <c r="D1210" s="197"/>
      <c r="E1210" s="213">
        <f t="shared" si="22"/>
        <v>0</v>
      </c>
    </row>
    <row r="1211" spans="1:5" s="180" customFormat="1" ht="21" customHeight="1">
      <c r="A1211" s="212" t="s">
        <v>1079</v>
      </c>
      <c r="B1211" s="197">
        <f>SUM(B1212,B1224,B1230,B1236,B1244,B1257,B1261,B1267)</f>
        <v>1873</v>
      </c>
      <c r="C1211" s="197">
        <f>SUM(C1212,C1224,C1230,C1236,C1244,C1257,C1261,C1267)</f>
        <v>75</v>
      </c>
      <c r="D1211" s="197">
        <f>SUM(D1212,D1224,D1230,D1236,D1244,D1257,D1261,D1267)</f>
        <v>0</v>
      </c>
      <c r="E1211" s="213">
        <f t="shared" si="22"/>
        <v>1948</v>
      </c>
    </row>
    <row r="1212" spans="1:5" s="180" customFormat="1" ht="21" customHeight="1">
      <c r="A1212" s="212" t="s">
        <v>1080</v>
      </c>
      <c r="B1212" s="197">
        <f>SUM(B1213:B1223)</f>
        <v>948</v>
      </c>
      <c r="C1212" s="197">
        <f>SUM(C1213:C1223)</f>
        <v>50</v>
      </c>
      <c r="D1212" s="197">
        <f>SUM(D1213:D1223)</f>
        <v>0</v>
      </c>
      <c r="E1212" s="213">
        <f t="shared" si="22"/>
        <v>998</v>
      </c>
    </row>
    <row r="1213" spans="1:5" s="180" customFormat="1" ht="21" customHeight="1">
      <c r="A1213" s="212" t="s">
        <v>1081</v>
      </c>
      <c r="B1213" s="197">
        <v>366</v>
      </c>
      <c r="C1213" s="197">
        <v>50</v>
      </c>
      <c r="D1213" s="215">
        <v>0</v>
      </c>
      <c r="E1213" s="213">
        <f t="shared" si="22"/>
        <v>416</v>
      </c>
    </row>
    <row r="1214" spans="1:5" s="180" customFormat="1" ht="24" customHeight="1" hidden="1">
      <c r="A1214" s="212" t="s">
        <v>1082</v>
      </c>
      <c r="B1214" s="197"/>
      <c r="C1214" s="197"/>
      <c r="D1214" s="197"/>
      <c r="E1214" s="213">
        <f t="shared" si="22"/>
        <v>0</v>
      </c>
    </row>
    <row r="1215" spans="1:5" s="180" customFormat="1" ht="24" customHeight="1" hidden="1">
      <c r="A1215" s="212" t="s">
        <v>1083</v>
      </c>
      <c r="B1215" s="197"/>
      <c r="C1215" s="197"/>
      <c r="D1215" s="197"/>
      <c r="E1215" s="213">
        <f t="shared" si="22"/>
        <v>0</v>
      </c>
    </row>
    <row r="1216" spans="1:5" s="180" customFormat="1" ht="24" customHeight="1">
      <c r="A1216" s="212" t="s">
        <v>1084</v>
      </c>
      <c r="B1216" s="197">
        <v>20</v>
      </c>
      <c r="C1216" s="197">
        <v>0</v>
      </c>
      <c r="D1216" s="197">
        <v>0</v>
      </c>
      <c r="E1216" s="213">
        <f t="shared" si="22"/>
        <v>20</v>
      </c>
    </row>
    <row r="1217" spans="1:5" s="180" customFormat="1" ht="24" customHeight="1" hidden="1">
      <c r="A1217" s="212" t="s">
        <v>1085</v>
      </c>
      <c r="B1217" s="197"/>
      <c r="C1217" s="197"/>
      <c r="D1217" s="197"/>
      <c r="E1217" s="213">
        <f t="shared" si="22"/>
        <v>0</v>
      </c>
    </row>
    <row r="1218" spans="1:5" s="180" customFormat="1" ht="21" customHeight="1">
      <c r="A1218" s="212" t="s">
        <v>1086</v>
      </c>
      <c r="B1218" s="197">
        <v>449</v>
      </c>
      <c r="C1218" s="197">
        <v>0</v>
      </c>
      <c r="D1218" s="197">
        <v>0</v>
      </c>
      <c r="E1218" s="213">
        <f t="shared" si="22"/>
        <v>449</v>
      </c>
    </row>
    <row r="1219" spans="1:5" s="180" customFormat="1" ht="24" customHeight="1" hidden="1">
      <c r="A1219" s="212" t="s">
        <v>1087</v>
      </c>
      <c r="B1219" s="197"/>
      <c r="C1219" s="197"/>
      <c r="D1219" s="197"/>
      <c r="E1219" s="213">
        <f t="shared" si="22"/>
        <v>0</v>
      </c>
    </row>
    <row r="1220" spans="1:5" s="180" customFormat="1" ht="24" customHeight="1" hidden="1">
      <c r="A1220" s="212" t="s">
        <v>1088</v>
      </c>
      <c r="B1220" s="197"/>
      <c r="C1220" s="197"/>
      <c r="D1220" s="197"/>
      <c r="E1220" s="213">
        <f aca="true" t="shared" si="23" ref="E1220:E1280">B1220+C1220+D1220</f>
        <v>0</v>
      </c>
    </row>
    <row r="1221" spans="1:5" s="180" customFormat="1" ht="24" customHeight="1" hidden="1">
      <c r="A1221" s="212" t="s">
        <v>1089</v>
      </c>
      <c r="B1221" s="197"/>
      <c r="C1221" s="197"/>
      <c r="D1221" s="197"/>
      <c r="E1221" s="213">
        <f t="shared" si="23"/>
        <v>0</v>
      </c>
    </row>
    <row r="1222" spans="1:5" s="180" customFormat="1" ht="24" customHeight="1" hidden="1">
      <c r="A1222" s="212" t="s">
        <v>1090</v>
      </c>
      <c r="B1222" s="197"/>
      <c r="C1222" s="197"/>
      <c r="D1222" s="197"/>
      <c r="E1222" s="213">
        <f t="shared" si="23"/>
        <v>0</v>
      </c>
    </row>
    <row r="1223" spans="1:5" s="180" customFormat="1" ht="24" customHeight="1">
      <c r="A1223" s="212" t="s">
        <v>1091</v>
      </c>
      <c r="B1223" s="197">
        <v>113</v>
      </c>
      <c r="C1223" s="197">
        <v>0</v>
      </c>
      <c r="D1223" s="197">
        <v>0</v>
      </c>
      <c r="E1223" s="213">
        <f t="shared" si="23"/>
        <v>113</v>
      </c>
    </row>
    <row r="1224" spans="1:5" s="180" customFormat="1" ht="21" customHeight="1">
      <c r="A1224" s="212" t="s">
        <v>1092</v>
      </c>
      <c r="B1224" s="197">
        <f>SUM(B1225:B1229)</f>
        <v>870</v>
      </c>
      <c r="C1224" s="197">
        <f>SUM(C1225:C1229)</f>
        <v>25</v>
      </c>
      <c r="D1224" s="197">
        <f>SUM(D1225:D1229)</f>
        <v>0</v>
      </c>
      <c r="E1224" s="213">
        <f t="shared" si="23"/>
        <v>895</v>
      </c>
    </row>
    <row r="1225" spans="1:5" s="180" customFormat="1" ht="21" customHeight="1" hidden="1">
      <c r="A1225" s="212" t="s">
        <v>1081</v>
      </c>
      <c r="B1225" s="197"/>
      <c r="C1225" s="197"/>
      <c r="D1225" s="197"/>
      <c r="E1225" s="213">
        <f t="shared" si="23"/>
        <v>0</v>
      </c>
    </row>
    <row r="1226" spans="1:5" s="180" customFormat="1" ht="24" customHeight="1" hidden="1">
      <c r="A1226" s="212" t="s">
        <v>1093</v>
      </c>
      <c r="B1226" s="197"/>
      <c r="C1226" s="197"/>
      <c r="D1226" s="197"/>
      <c r="E1226" s="213">
        <f t="shared" si="23"/>
        <v>0</v>
      </c>
    </row>
    <row r="1227" spans="1:5" s="180" customFormat="1" ht="24" customHeight="1" hidden="1">
      <c r="A1227" s="212" t="s">
        <v>1083</v>
      </c>
      <c r="B1227" s="197"/>
      <c r="C1227" s="197"/>
      <c r="D1227" s="197"/>
      <c r="E1227" s="213">
        <f t="shared" si="23"/>
        <v>0</v>
      </c>
    </row>
    <row r="1228" spans="1:5" s="180" customFormat="1" ht="24" customHeight="1" hidden="1">
      <c r="A1228" s="212" t="s">
        <v>1094</v>
      </c>
      <c r="B1228" s="197"/>
      <c r="C1228" s="197"/>
      <c r="D1228" s="197"/>
      <c r="E1228" s="213">
        <f t="shared" si="23"/>
        <v>0</v>
      </c>
    </row>
    <row r="1229" spans="1:5" s="180" customFormat="1" ht="24" customHeight="1">
      <c r="A1229" s="212" t="s">
        <v>1095</v>
      </c>
      <c r="B1229" s="197">
        <v>870</v>
      </c>
      <c r="C1229" s="197">
        <v>25</v>
      </c>
      <c r="D1229" s="197">
        <v>0</v>
      </c>
      <c r="E1229" s="213">
        <f t="shared" si="23"/>
        <v>895</v>
      </c>
    </row>
    <row r="1230" spans="1:5" s="180" customFormat="1" ht="21" customHeight="1">
      <c r="A1230" s="212" t="s">
        <v>1096</v>
      </c>
      <c r="B1230" s="197">
        <f>SUM(B1231:B1235)</f>
        <v>25</v>
      </c>
      <c r="C1230" s="197">
        <f>SUM(C1231:C1235)</f>
        <v>0</v>
      </c>
      <c r="D1230" s="197">
        <f>SUM(D1231:D1235)</f>
        <v>0</v>
      </c>
      <c r="E1230" s="213">
        <f t="shared" si="23"/>
        <v>25</v>
      </c>
    </row>
    <row r="1231" spans="1:5" s="180" customFormat="1" ht="24" customHeight="1" hidden="1">
      <c r="A1231" s="212" t="s">
        <v>1081</v>
      </c>
      <c r="B1231" s="197"/>
      <c r="C1231" s="197"/>
      <c r="D1231" s="197"/>
      <c r="E1231" s="213">
        <f t="shared" si="23"/>
        <v>0</v>
      </c>
    </row>
    <row r="1232" spans="1:5" s="180" customFormat="1" ht="24" customHeight="1" hidden="1">
      <c r="A1232" s="212" t="s">
        <v>1082</v>
      </c>
      <c r="B1232" s="197"/>
      <c r="C1232" s="197"/>
      <c r="D1232" s="197"/>
      <c r="E1232" s="213">
        <f t="shared" si="23"/>
        <v>0</v>
      </c>
    </row>
    <row r="1233" spans="1:5" s="180" customFormat="1" ht="24" customHeight="1" hidden="1">
      <c r="A1233" s="212" t="s">
        <v>1083</v>
      </c>
      <c r="B1233" s="197"/>
      <c r="C1233" s="197"/>
      <c r="D1233" s="197"/>
      <c r="E1233" s="213">
        <f t="shared" si="23"/>
        <v>0</v>
      </c>
    </row>
    <row r="1234" spans="1:5" s="180" customFormat="1" ht="24" customHeight="1" hidden="1">
      <c r="A1234" s="212" t="s">
        <v>1097</v>
      </c>
      <c r="B1234" s="197"/>
      <c r="C1234" s="197"/>
      <c r="D1234" s="197"/>
      <c r="E1234" s="213">
        <f t="shared" si="23"/>
        <v>0</v>
      </c>
    </row>
    <row r="1235" spans="1:5" s="180" customFormat="1" ht="21" customHeight="1">
      <c r="A1235" s="212" t="s">
        <v>1098</v>
      </c>
      <c r="B1235" s="197">
        <v>25</v>
      </c>
      <c r="C1235" s="197">
        <v>0</v>
      </c>
      <c r="D1235" s="197">
        <v>0</v>
      </c>
      <c r="E1235" s="213">
        <f t="shared" si="23"/>
        <v>25</v>
      </c>
    </row>
    <row r="1236" spans="1:5" s="180" customFormat="1" ht="21" customHeight="1">
      <c r="A1236" s="212" t="s">
        <v>1099</v>
      </c>
      <c r="B1236" s="197">
        <f>SUM(B1237:B1243)</f>
        <v>0</v>
      </c>
      <c r="C1236" s="197">
        <f>SUM(C1237:C1243)</f>
        <v>0</v>
      </c>
      <c r="D1236" s="197">
        <f>SUM(D1237:D1243)</f>
        <v>0</v>
      </c>
      <c r="E1236" s="213">
        <f t="shared" si="23"/>
        <v>0</v>
      </c>
    </row>
    <row r="1237" spans="1:5" s="180" customFormat="1" ht="24" customHeight="1" hidden="1">
      <c r="A1237" s="212" t="s">
        <v>1081</v>
      </c>
      <c r="B1237" s="197"/>
      <c r="C1237" s="197"/>
      <c r="D1237" s="197"/>
      <c r="E1237" s="213">
        <f t="shared" si="23"/>
        <v>0</v>
      </c>
    </row>
    <row r="1238" spans="1:5" s="180" customFormat="1" ht="24" customHeight="1" hidden="1">
      <c r="A1238" s="212" t="s">
        <v>1082</v>
      </c>
      <c r="B1238" s="197"/>
      <c r="C1238" s="197"/>
      <c r="D1238" s="197"/>
      <c r="E1238" s="213">
        <f t="shared" si="23"/>
        <v>0</v>
      </c>
    </row>
    <row r="1239" spans="1:5" s="180" customFormat="1" ht="24" customHeight="1" hidden="1">
      <c r="A1239" s="212" t="s">
        <v>1083</v>
      </c>
      <c r="B1239" s="197"/>
      <c r="C1239" s="197"/>
      <c r="D1239" s="197"/>
      <c r="E1239" s="213">
        <f t="shared" si="23"/>
        <v>0</v>
      </c>
    </row>
    <row r="1240" spans="1:5" s="180" customFormat="1" ht="24" customHeight="1" hidden="1">
      <c r="A1240" s="212" t="s">
        <v>1100</v>
      </c>
      <c r="B1240" s="197"/>
      <c r="C1240" s="197"/>
      <c r="D1240" s="197"/>
      <c r="E1240" s="213">
        <f t="shared" si="23"/>
        <v>0</v>
      </c>
    </row>
    <row r="1241" spans="1:5" s="180" customFormat="1" ht="24" customHeight="1" hidden="1">
      <c r="A1241" s="212" t="s">
        <v>1101</v>
      </c>
      <c r="B1241" s="197"/>
      <c r="C1241" s="197"/>
      <c r="D1241" s="197"/>
      <c r="E1241" s="213">
        <f t="shared" si="23"/>
        <v>0</v>
      </c>
    </row>
    <row r="1242" spans="1:5" s="180" customFormat="1" ht="24" customHeight="1" hidden="1">
      <c r="A1242" s="212" t="s">
        <v>1090</v>
      </c>
      <c r="B1242" s="197"/>
      <c r="C1242" s="197"/>
      <c r="D1242" s="197"/>
      <c r="E1242" s="213">
        <f t="shared" si="23"/>
        <v>0</v>
      </c>
    </row>
    <row r="1243" spans="1:5" s="180" customFormat="1" ht="24" customHeight="1" hidden="1">
      <c r="A1243" s="212" t="s">
        <v>1102</v>
      </c>
      <c r="B1243" s="197"/>
      <c r="C1243" s="197"/>
      <c r="D1243" s="197"/>
      <c r="E1243" s="213">
        <f t="shared" si="23"/>
        <v>0</v>
      </c>
    </row>
    <row r="1244" spans="1:5" s="180" customFormat="1" ht="21" customHeight="1">
      <c r="A1244" s="212" t="s">
        <v>1103</v>
      </c>
      <c r="B1244" s="197">
        <f>SUM(B1245:B1256)</f>
        <v>0</v>
      </c>
      <c r="C1244" s="197">
        <f>SUM(C1245:C1256)</f>
        <v>0</v>
      </c>
      <c r="D1244" s="197">
        <f>SUM(D1245:D1256)</f>
        <v>0</v>
      </c>
      <c r="E1244" s="213">
        <f t="shared" si="23"/>
        <v>0</v>
      </c>
    </row>
    <row r="1245" spans="1:5" s="180" customFormat="1" ht="24" customHeight="1" hidden="1">
      <c r="A1245" s="212" t="s">
        <v>1081</v>
      </c>
      <c r="B1245" s="197"/>
      <c r="C1245" s="197"/>
      <c r="D1245" s="197"/>
      <c r="E1245" s="213">
        <f t="shared" si="23"/>
        <v>0</v>
      </c>
    </row>
    <row r="1246" spans="1:5" s="180" customFormat="1" ht="24" customHeight="1" hidden="1">
      <c r="A1246" s="212" t="s">
        <v>1082</v>
      </c>
      <c r="B1246" s="197"/>
      <c r="C1246" s="197"/>
      <c r="D1246" s="197"/>
      <c r="E1246" s="213">
        <f t="shared" si="23"/>
        <v>0</v>
      </c>
    </row>
    <row r="1247" spans="1:5" s="180" customFormat="1" ht="24" customHeight="1" hidden="1">
      <c r="A1247" s="212" t="s">
        <v>1083</v>
      </c>
      <c r="B1247" s="197"/>
      <c r="C1247" s="197"/>
      <c r="D1247" s="197"/>
      <c r="E1247" s="213">
        <f t="shared" si="23"/>
        <v>0</v>
      </c>
    </row>
    <row r="1248" spans="1:5" s="180" customFormat="1" ht="24" customHeight="1" hidden="1">
      <c r="A1248" s="212" t="s">
        <v>1104</v>
      </c>
      <c r="B1248" s="197"/>
      <c r="C1248" s="197"/>
      <c r="D1248" s="197"/>
      <c r="E1248" s="213">
        <f t="shared" si="23"/>
        <v>0</v>
      </c>
    </row>
    <row r="1249" spans="1:5" s="180" customFormat="1" ht="24" customHeight="1" hidden="1">
      <c r="A1249" s="212" t="s">
        <v>1105</v>
      </c>
      <c r="B1249" s="197"/>
      <c r="C1249" s="197"/>
      <c r="D1249" s="197"/>
      <c r="E1249" s="213">
        <f t="shared" si="23"/>
        <v>0</v>
      </c>
    </row>
    <row r="1250" spans="1:5" s="180" customFormat="1" ht="24" customHeight="1" hidden="1">
      <c r="A1250" s="212" t="s">
        <v>1106</v>
      </c>
      <c r="B1250" s="197"/>
      <c r="C1250" s="197"/>
      <c r="D1250" s="197"/>
      <c r="E1250" s="213">
        <f t="shared" si="23"/>
        <v>0</v>
      </c>
    </row>
    <row r="1251" spans="1:5" s="180" customFormat="1" ht="24" customHeight="1" hidden="1">
      <c r="A1251" s="212" t="s">
        <v>1107</v>
      </c>
      <c r="B1251" s="197"/>
      <c r="C1251" s="197"/>
      <c r="D1251" s="197"/>
      <c r="E1251" s="213">
        <f t="shared" si="23"/>
        <v>0</v>
      </c>
    </row>
    <row r="1252" spans="1:5" s="180" customFormat="1" ht="24" customHeight="1" hidden="1">
      <c r="A1252" s="212" t="s">
        <v>1108</v>
      </c>
      <c r="B1252" s="197"/>
      <c r="C1252" s="197"/>
      <c r="D1252" s="197"/>
      <c r="E1252" s="213">
        <f t="shared" si="23"/>
        <v>0</v>
      </c>
    </row>
    <row r="1253" spans="1:5" s="180" customFormat="1" ht="24" customHeight="1" hidden="1">
      <c r="A1253" s="212" t="s">
        <v>1109</v>
      </c>
      <c r="B1253" s="197"/>
      <c r="C1253" s="197"/>
      <c r="D1253" s="197"/>
      <c r="E1253" s="213">
        <f t="shared" si="23"/>
        <v>0</v>
      </c>
    </row>
    <row r="1254" spans="1:5" s="180" customFormat="1" ht="24" customHeight="1" hidden="1">
      <c r="A1254" s="212" t="s">
        <v>1110</v>
      </c>
      <c r="B1254" s="197"/>
      <c r="C1254" s="197"/>
      <c r="D1254" s="197"/>
      <c r="E1254" s="213">
        <f t="shared" si="23"/>
        <v>0</v>
      </c>
    </row>
    <row r="1255" spans="1:5" s="180" customFormat="1" ht="24" customHeight="1" hidden="1">
      <c r="A1255" s="212" t="s">
        <v>1111</v>
      </c>
      <c r="B1255" s="197"/>
      <c r="C1255" s="197"/>
      <c r="D1255" s="197"/>
      <c r="E1255" s="213">
        <f t="shared" si="23"/>
        <v>0</v>
      </c>
    </row>
    <row r="1256" spans="1:5" s="180" customFormat="1" ht="24" customHeight="1" hidden="1">
      <c r="A1256" s="212" t="s">
        <v>1112</v>
      </c>
      <c r="B1256" s="197"/>
      <c r="C1256" s="197"/>
      <c r="D1256" s="197"/>
      <c r="E1256" s="213">
        <f t="shared" si="23"/>
        <v>0</v>
      </c>
    </row>
    <row r="1257" spans="1:5" s="180" customFormat="1" ht="21" customHeight="1">
      <c r="A1257" s="212" t="s">
        <v>1113</v>
      </c>
      <c r="B1257" s="197">
        <f>SUM(B1258:B1260)</f>
        <v>26</v>
      </c>
      <c r="C1257" s="197">
        <f>SUM(C1258:C1260)</f>
        <v>0</v>
      </c>
      <c r="D1257" s="197">
        <f>SUM(D1258:D1260)</f>
        <v>0</v>
      </c>
      <c r="E1257" s="213">
        <f t="shared" si="23"/>
        <v>26</v>
      </c>
    </row>
    <row r="1258" spans="1:5" s="180" customFormat="1" ht="24" customHeight="1" hidden="1">
      <c r="A1258" s="212" t="s">
        <v>1114</v>
      </c>
      <c r="B1258" s="197"/>
      <c r="C1258" s="197"/>
      <c r="D1258" s="197"/>
      <c r="E1258" s="213">
        <f t="shared" si="23"/>
        <v>0</v>
      </c>
    </row>
    <row r="1259" spans="1:5" s="180" customFormat="1" ht="24" customHeight="1" hidden="1">
      <c r="A1259" s="212" t="s">
        <v>1115</v>
      </c>
      <c r="B1259" s="197"/>
      <c r="C1259" s="197"/>
      <c r="D1259" s="197"/>
      <c r="E1259" s="213">
        <f t="shared" si="23"/>
        <v>0</v>
      </c>
    </row>
    <row r="1260" spans="1:5" s="180" customFormat="1" ht="24" customHeight="1">
      <c r="A1260" s="212" t="s">
        <v>1116</v>
      </c>
      <c r="B1260" s="197">
        <v>26</v>
      </c>
      <c r="C1260" s="197">
        <v>0</v>
      </c>
      <c r="D1260" s="197">
        <v>0</v>
      </c>
      <c r="E1260" s="213">
        <f t="shared" si="23"/>
        <v>26</v>
      </c>
    </row>
    <row r="1261" spans="1:5" s="180" customFormat="1" ht="21" customHeight="1">
      <c r="A1261" s="212" t="s">
        <v>1117</v>
      </c>
      <c r="B1261" s="197">
        <f>SUM(B1262:B1266)</f>
        <v>4</v>
      </c>
      <c r="C1261" s="197">
        <f>SUM(C1262:C1266)</f>
        <v>0</v>
      </c>
      <c r="D1261" s="197">
        <f>SUM(D1262:D1266)</f>
        <v>0</v>
      </c>
      <c r="E1261" s="213">
        <f t="shared" si="23"/>
        <v>4</v>
      </c>
    </row>
    <row r="1262" spans="1:5" s="180" customFormat="1" ht="21" customHeight="1" hidden="1">
      <c r="A1262" s="212" t="s">
        <v>1118</v>
      </c>
      <c r="B1262" s="197"/>
      <c r="C1262" s="197"/>
      <c r="D1262" s="197"/>
      <c r="E1262" s="213">
        <f t="shared" si="23"/>
        <v>0</v>
      </c>
    </row>
    <row r="1263" spans="1:5" s="180" customFormat="1" ht="21" customHeight="1" hidden="1">
      <c r="A1263" s="212" t="s">
        <v>1119</v>
      </c>
      <c r="B1263" s="197"/>
      <c r="C1263" s="197"/>
      <c r="D1263" s="197"/>
      <c r="E1263" s="213">
        <f t="shared" si="23"/>
        <v>0</v>
      </c>
    </row>
    <row r="1264" spans="1:5" s="180" customFormat="1" ht="24" customHeight="1">
      <c r="A1264" s="212" t="s">
        <v>1120</v>
      </c>
      <c r="B1264" s="197">
        <v>3</v>
      </c>
      <c r="C1264" s="197">
        <v>0</v>
      </c>
      <c r="D1264" s="197">
        <v>0</v>
      </c>
      <c r="E1264" s="213">
        <f t="shared" si="23"/>
        <v>3</v>
      </c>
    </row>
    <row r="1265" spans="1:5" s="180" customFormat="1" ht="24" customHeight="1">
      <c r="A1265" s="212" t="s">
        <v>1121</v>
      </c>
      <c r="B1265" s="197">
        <v>1</v>
      </c>
      <c r="C1265" s="197">
        <v>0</v>
      </c>
      <c r="D1265" s="197">
        <v>0</v>
      </c>
      <c r="E1265" s="213">
        <f t="shared" si="23"/>
        <v>1</v>
      </c>
    </row>
    <row r="1266" spans="1:5" s="180" customFormat="1" ht="24" customHeight="1" hidden="1">
      <c r="A1266" s="212" t="s">
        <v>1122</v>
      </c>
      <c r="B1266" s="197"/>
      <c r="C1266" s="197"/>
      <c r="D1266" s="197"/>
      <c r="E1266" s="213">
        <f t="shared" si="23"/>
        <v>0</v>
      </c>
    </row>
    <row r="1267" spans="1:5" s="180" customFormat="1" ht="21" customHeight="1">
      <c r="A1267" s="212" t="s">
        <v>1123</v>
      </c>
      <c r="B1267" s="197">
        <v>0</v>
      </c>
      <c r="C1267" s="197">
        <v>0</v>
      </c>
      <c r="D1267" s="197">
        <v>0</v>
      </c>
      <c r="E1267" s="213">
        <f t="shared" si="23"/>
        <v>0</v>
      </c>
    </row>
    <row r="1268" spans="1:5" s="180" customFormat="1" ht="21" customHeight="1">
      <c r="A1268" s="212" t="s">
        <v>82</v>
      </c>
      <c r="B1268" s="197">
        <v>3030</v>
      </c>
      <c r="C1268" s="197">
        <v>0</v>
      </c>
      <c r="D1268" s="197">
        <v>0</v>
      </c>
      <c r="E1268" s="213">
        <f t="shared" si="23"/>
        <v>3030</v>
      </c>
    </row>
    <row r="1269" spans="1:5" s="180" customFormat="1" ht="24" customHeight="1" hidden="1">
      <c r="A1269" s="212" t="s">
        <v>1124</v>
      </c>
      <c r="B1269" s="197"/>
      <c r="C1269" s="197"/>
      <c r="D1269" s="197"/>
      <c r="E1269" s="213">
        <f t="shared" si="23"/>
        <v>0</v>
      </c>
    </row>
    <row r="1270" spans="1:5" s="180" customFormat="1" ht="21" customHeight="1">
      <c r="A1270" s="212" t="s">
        <v>1125</v>
      </c>
      <c r="B1270" s="197">
        <f>SUM(B1271)</f>
        <v>1238</v>
      </c>
      <c r="C1270" s="197">
        <f>SUM(C1271)</f>
        <v>0</v>
      </c>
      <c r="D1270" s="197">
        <f>SUM(D1271)</f>
        <v>0</v>
      </c>
      <c r="E1270" s="213">
        <f t="shared" si="23"/>
        <v>1238</v>
      </c>
    </row>
    <row r="1271" spans="1:5" s="180" customFormat="1" ht="21" customHeight="1">
      <c r="A1271" s="212" t="s">
        <v>1126</v>
      </c>
      <c r="B1271" s="197">
        <f>SUM(B1272:B1275)</f>
        <v>1238</v>
      </c>
      <c r="C1271" s="197">
        <f>SUM(C1272:C1275)</f>
        <v>0</v>
      </c>
      <c r="D1271" s="197">
        <f>SUM(D1272:D1275)</f>
        <v>0</v>
      </c>
      <c r="E1271" s="213">
        <f t="shared" si="23"/>
        <v>1238</v>
      </c>
    </row>
    <row r="1272" spans="1:5" s="180" customFormat="1" ht="21" customHeight="1">
      <c r="A1272" s="212" t="s">
        <v>1127</v>
      </c>
      <c r="B1272" s="197">
        <v>1238</v>
      </c>
      <c r="C1272" s="197">
        <v>0</v>
      </c>
      <c r="D1272" s="197">
        <v>0</v>
      </c>
      <c r="E1272" s="213">
        <f t="shared" si="23"/>
        <v>1238</v>
      </c>
    </row>
    <row r="1273" spans="1:5" s="180" customFormat="1" ht="24" customHeight="1" hidden="1">
      <c r="A1273" s="212" t="s">
        <v>1128</v>
      </c>
      <c r="B1273" s="197"/>
      <c r="C1273" s="197"/>
      <c r="D1273" s="197"/>
      <c r="E1273" s="213">
        <f t="shared" si="23"/>
        <v>0</v>
      </c>
    </row>
    <row r="1274" spans="1:5" s="180" customFormat="1" ht="24" customHeight="1" hidden="1">
      <c r="A1274" s="212" t="s">
        <v>1129</v>
      </c>
      <c r="B1274" s="197"/>
      <c r="C1274" s="197"/>
      <c r="D1274" s="197"/>
      <c r="E1274" s="213">
        <f t="shared" si="23"/>
        <v>0</v>
      </c>
    </row>
    <row r="1275" spans="1:5" s="180" customFormat="1" ht="24" customHeight="1" hidden="1">
      <c r="A1275" s="212" t="s">
        <v>1130</v>
      </c>
      <c r="B1275" s="197"/>
      <c r="C1275" s="197"/>
      <c r="D1275" s="197"/>
      <c r="E1275" s="213">
        <f t="shared" si="23"/>
        <v>0</v>
      </c>
    </row>
    <row r="1276" spans="1:5" s="180" customFormat="1" ht="24" customHeight="1" hidden="1">
      <c r="A1276" s="212" t="s">
        <v>1131</v>
      </c>
      <c r="B1276" s="197"/>
      <c r="C1276" s="197"/>
      <c r="D1276" s="197"/>
      <c r="E1276" s="213">
        <f t="shared" si="23"/>
        <v>0</v>
      </c>
    </row>
    <row r="1277" spans="1:5" s="180" customFormat="1" ht="21" customHeight="1">
      <c r="A1277" s="212" t="s">
        <v>1132</v>
      </c>
      <c r="B1277" s="197">
        <f>SUM(B1278:B1279)</f>
        <v>3847</v>
      </c>
      <c r="C1277" s="197">
        <f>SUM(C1278:C1279)</f>
        <v>0</v>
      </c>
      <c r="D1277" s="197">
        <f>SUM(D1278:D1279)</f>
        <v>0</v>
      </c>
      <c r="E1277" s="213">
        <f t="shared" si="23"/>
        <v>3847</v>
      </c>
    </row>
    <row r="1278" spans="1:5" s="180" customFormat="1" ht="24" customHeight="1">
      <c r="A1278" s="212" t="s">
        <v>1133</v>
      </c>
      <c r="B1278" s="197">
        <v>336</v>
      </c>
      <c r="C1278" s="197">
        <v>0</v>
      </c>
      <c r="D1278" s="197">
        <v>0</v>
      </c>
      <c r="E1278" s="213">
        <f t="shared" si="23"/>
        <v>336</v>
      </c>
    </row>
    <row r="1279" spans="1:5" s="180" customFormat="1" ht="21" customHeight="1">
      <c r="A1279" s="212" t="s">
        <v>1134</v>
      </c>
      <c r="B1279" s="197">
        <v>3511</v>
      </c>
      <c r="C1279" s="220">
        <v>0</v>
      </c>
      <c r="D1279" s="197">
        <v>0</v>
      </c>
      <c r="E1279" s="213">
        <f t="shared" si="23"/>
        <v>3511</v>
      </c>
    </row>
    <row r="1280" spans="1:5" s="180" customFormat="1" ht="21" customHeight="1">
      <c r="A1280" s="212"/>
      <c r="B1280" s="197"/>
      <c r="C1280" s="197"/>
      <c r="D1280" s="197"/>
      <c r="E1280" s="213">
        <f t="shared" si="23"/>
        <v>0</v>
      </c>
    </row>
    <row r="1281" spans="1:5" s="180" customFormat="1" ht="21" customHeight="1">
      <c r="A1281" s="212" t="s">
        <v>1135</v>
      </c>
      <c r="B1281" s="197">
        <f>SUM(B6,B245,B248,B260,B348,B401,B457,B514,B641,B713,B788,B807,B918,B982,B1048,B1068,B1082,B1093,B1135,B1155,B1211,B1268,B1270,B1277)</f>
        <v>303155</v>
      </c>
      <c r="C1281" s="197">
        <f>SUM(C6,C245,C248,C260,C348,C401,C457,C514,C641,C713,C788,C807,C918,C982,C1048,C1068,C1082,C1093,C1135,C1155,C1211,C1268,C1270,C1277)</f>
        <v>29513</v>
      </c>
      <c r="D1281" s="197">
        <f>SUM(D6,D245,D248,D260,D348,D401,D457,D514,D641,D713,D788,D807,D918,D982,D1048,D1068,D1082,D1093,D1135,D1155,D1211,D1268,D1270,D1277)</f>
        <v>-277</v>
      </c>
      <c r="E1281" s="213">
        <f>SUM(B1281:D1281)</f>
        <v>332391</v>
      </c>
    </row>
    <row r="1283" s="180" customFormat="1" ht="14.25"/>
  </sheetData>
  <sheetProtection/>
  <mergeCells count="6">
    <mergeCell ref="A2:E2"/>
    <mergeCell ref="A4:A5"/>
    <mergeCell ref="B4:B5"/>
    <mergeCell ref="C4:C5"/>
    <mergeCell ref="D4:D5"/>
    <mergeCell ref="E4:E5"/>
  </mergeCells>
  <printOptions horizontalCentered="1"/>
  <pageMargins left="0.59" right="0.51" top="0.35" bottom="0.55" header="0.31" footer="0.31"/>
  <pageSetup firstPageNumber="5" useFirstPageNumber="1" fitToHeight="0" horizontalDpi="600" verticalDpi="600" orientation="landscape" paperSize="9" scale="95"/>
  <headerFooter alignWithMargins="0">
    <oddFooter>&amp;C&amp;"宋体"&amp;12&amp;P</oddFooter>
  </headerFooter>
</worksheet>
</file>

<file path=xl/worksheets/sheet5.xml><?xml version="1.0" encoding="utf-8"?>
<worksheet xmlns="http://schemas.openxmlformats.org/spreadsheetml/2006/main" xmlns:r="http://schemas.openxmlformats.org/officeDocument/2006/relationships">
  <dimension ref="A1:F98"/>
  <sheetViews>
    <sheetView zoomScaleSheetLayoutView="100" workbookViewId="0" topLeftCell="A1">
      <pane ySplit="6" topLeftCell="A78" activePane="bottomLeft" state="frozen"/>
      <selection pane="bottomLeft" activeCell="A2" sqref="A2:F2"/>
    </sheetView>
  </sheetViews>
  <sheetFormatPr defaultColWidth="9.00390625" defaultRowHeight="15"/>
  <cols>
    <col min="1" max="1" width="10.00390625" style="180" customWidth="1"/>
    <col min="2" max="2" width="31.7109375" style="180" customWidth="1"/>
    <col min="3" max="3" width="19.421875" style="180" customWidth="1"/>
    <col min="4" max="4" width="17.8515625" style="180" customWidth="1"/>
    <col min="5" max="5" width="19.28125" style="180" customWidth="1"/>
    <col min="6" max="6" width="25.57421875" style="180" customWidth="1"/>
    <col min="7" max="252" width="9.00390625" style="180" customWidth="1"/>
  </cols>
  <sheetData>
    <row r="1" ht="13.5">
      <c r="A1" s="181" t="s">
        <v>7</v>
      </c>
    </row>
    <row r="2" spans="1:6" ht="46.5" customHeight="1">
      <c r="A2" s="182" t="s">
        <v>1136</v>
      </c>
      <c r="B2" s="182"/>
      <c r="C2" s="182"/>
      <c r="D2" s="182"/>
      <c r="E2" s="182"/>
      <c r="F2" s="182"/>
    </row>
    <row r="3" spans="1:6" ht="14.25">
      <c r="A3" s="183"/>
      <c r="B3" s="183"/>
      <c r="C3" s="148"/>
      <c r="D3" s="148"/>
      <c r="E3" s="148"/>
      <c r="F3" s="184" t="s">
        <v>30</v>
      </c>
    </row>
    <row r="4" spans="1:6" ht="13.5">
      <c r="A4" s="185" t="s">
        <v>1137</v>
      </c>
      <c r="B4" s="185" t="s">
        <v>1138</v>
      </c>
      <c r="C4" s="186" t="s">
        <v>34</v>
      </c>
      <c r="D4" s="186" t="s">
        <v>35</v>
      </c>
      <c r="E4" s="186" t="s">
        <v>36</v>
      </c>
      <c r="F4" s="186" t="s">
        <v>37</v>
      </c>
    </row>
    <row r="5" spans="1:6" ht="42" customHeight="1">
      <c r="A5" s="187"/>
      <c r="B5" s="187"/>
      <c r="C5" s="188"/>
      <c r="D5" s="189"/>
      <c r="E5" s="189"/>
      <c r="F5" s="189"/>
    </row>
    <row r="6" spans="1:6" ht="23.25" customHeight="1">
      <c r="A6" s="190" t="s">
        <v>1139</v>
      </c>
      <c r="B6" s="191"/>
      <c r="C6" s="192">
        <f>C7+C83</f>
        <v>320013</v>
      </c>
      <c r="D6" s="192">
        <f>D7+D83</f>
        <v>29570</v>
      </c>
      <c r="E6" s="192">
        <f>E7+E83</f>
        <v>0</v>
      </c>
      <c r="F6" s="192">
        <f>F7+F83</f>
        <v>349583</v>
      </c>
    </row>
    <row r="7" spans="1:6" ht="23.25" customHeight="1">
      <c r="A7" s="193" t="s">
        <v>1140</v>
      </c>
      <c r="B7" s="194"/>
      <c r="C7" s="195">
        <f>C8+C13+C24+C32+C39+C43+C46+C50+C53+C59+C62+C67+C70+C75+C78</f>
        <v>147222</v>
      </c>
      <c r="D7" s="195">
        <f>D8+D13+D24+D32+D39+D43+D46+D50+D53+D59+D62+D67+D70+D75+D78</f>
        <v>14091</v>
      </c>
      <c r="E7" s="195">
        <f>E8+E13+E24+E32+E39+E43+E46+E50+E53+E59+E62+E67+E70+E75+E78</f>
        <v>0</v>
      </c>
      <c r="F7" s="195">
        <f>F8+F13+F24+F32+F39+F43+F46+F50+F53+F59+F62+F67+F70+F75+F78</f>
        <v>161313</v>
      </c>
    </row>
    <row r="8" spans="1:6" ht="23.25" customHeight="1">
      <c r="A8" s="196">
        <v>501</v>
      </c>
      <c r="B8" s="196" t="s">
        <v>1141</v>
      </c>
      <c r="C8" s="197">
        <f>C9+C10+C11+C12</f>
        <v>42503</v>
      </c>
      <c r="D8" s="192">
        <f>D9+D10+D11+D12</f>
        <v>4312</v>
      </c>
      <c r="E8" s="192">
        <f>E9+E10+E11+E12</f>
        <v>0</v>
      </c>
      <c r="F8" s="192">
        <f>F9+F10+F11+F12</f>
        <v>46815</v>
      </c>
    </row>
    <row r="9" spans="1:6" ht="23.25" customHeight="1">
      <c r="A9" s="196">
        <v>50101</v>
      </c>
      <c r="B9" s="196" t="s">
        <v>1142</v>
      </c>
      <c r="C9" s="198">
        <v>32512</v>
      </c>
      <c r="D9" s="192">
        <v>4312</v>
      </c>
      <c r="E9" s="192">
        <v>0</v>
      </c>
      <c r="F9" s="192">
        <f>SUM(C9+D9+E9)</f>
        <v>36824</v>
      </c>
    </row>
    <row r="10" spans="1:6" ht="23.25" customHeight="1">
      <c r="A10" s="196">
        <v>50102</v>
      </c>
      <c r="B10" s="196" t="s">
        <v>1143</v>
      </c>
      <c r="C10" s="198">
        <v>5794</v>
      </c>
      <c r="D10" s="192">
        <v>0</v>
      </c>
      <c r="E10" s="192">
        <v>0</v>
      </c>
      <c r="F10" s="192">
        <f>SUM(C10+D10+E10)</f>
        <v>5794</v>
      </c>
    </row>
    <row r="11" spans="1:6" ht="23.25" customHeight="1">
      <c r="A11" s="196">
        <v>50103</v>
      </c>
      <c r="B11" s="196" t="s">
        <v>1144</v>
      </c>
      <c r="C11" s="198">
        <v>4197</v>
      </c>
      <c r="D11" s="192">
        <v>0</v>
      </c>
      <c r="E11" s="192">
        <v>0</v>
      </c>
      <c r="F11" s="192">
        <f>SUM(C11+D11+E11)</f>
        <v>4197</v>
      </c>
    </row>
    <row r="12" spans="1:6" ht="23.25" customHeight="1" hidden="1">
      <c r="A12" s="196">
        <v>50199</v>
      </c>
      <c r="B12" s="196" t="s">
        <v>1145</v>
      </c>
      <c r="C12" s="198">
        <v>0</v>
      </c>
      <c r="D12" s="192">
        <v>0</v>
      </c>
      <c r="E12" s="192">
        <v>0</v>
      </c>
      <c r="F12" s="192">
        <f>SUM(C12+D12+E12)</f>
        <v>0</v>
      </c>
    </row>
    <row r="13" spans="1:6" ht="23.25" customHeight="1">
      <c r="A13" s="196">
        <v>502</v>
      </c>
      <c r="B13" s="196" t="s">
        <v>1146</v>
      </c>
      <c r="C13" s="198">
        <f>SUM(C14:C23)</f>
        <v>4653</v>
      </c>
      <c r="D13" s="192">
        <f>SUM(D14:D23)</f>
        <v>0</v>
      </c>
      <c r="E13" s="192">
        <f>SUM(E14:E23)</f>
        <v>0</v>
      </c>
      <c r="F13" s="192">
        <f>SUM(F14:F23)</f>
        <v>4653</v>
      </c>
    </row>
    <row r="14" spans="1:6" ht="23.25" customHeight="1">
      <c r="A14" s="196">
        <v>50201</v>
      </c>
      <c r="B14" s="196" t="s">
        <v>1147</v>
      </c>
      <c r="C14" s="198">
        <v>3713</v>
      </c>
      <c r="D14" s="192">
        <v>0</v>
      </c>
      <c r="E14" s="192">
        <v>0</v>
      </c>
      <c r="F14" s="192">
        <f aca="true" t="shared" si="0" ref="F14:F23">SUM(C14+D14+E14)</f>
        <v>3713</v>
      </c>
    </row>
    <row r="15" spans="1:6" ht="23.25" customHeight="1">
      <c r="A15" s="196">
        <v>50202</v>
      </c>
      <c r="B15" s="196" t="s">
        <v>1148</v>
      </c>
      <c r="C15" s="198">
        <v>126</v>
      </c>
      <c r="D15" s="192">
        <v>0</v>
      </c>
      <c r="E15" s="192">
        <v>0</v>
      </c>
      <c r="F15" s="192">
        <f t="shared" si="0"/>
        <v>126</v>
      </c>
    </row>
    <row r="16" spans="1:6" ht="23.25" customHeight="1">
      <c r="A16" s="196">
        <v>50203</v>
      </c>
      <c r="B16" s="196" t="s">
        <v>1149</v>
      </c>
      <c r="C16" s="198">
        <v>150</v>
      </c>
      <c r="D16" s="192">
        <v>0</v>
      </c>
      <c r="E16" s="192">
        <v>0</v>
      </c>
      <c r="F16" s="192">
        <f t="shared" si="0"/>
        <v>150</v>
      </c>
    </row>
    <row r="17" spans="1:6" ht="23.25" customHeight="1" hidden="1">
      <c r="A17" s="199">
        <v>50204</v>
      </c>
      <c r="B17" s="200" t="s">
        <v>1150</v>
      </c>
      <c r="C17" s="198">
        <v>0</v>
      </c>
      <c r="D17" s="192">
        <v>0</v>
      </c>
      <c r="E17" s="192">
        <v>0</v>
      </c>
      <c r="F17" s="192">
        <f t="shared" si="0"/>
        <v>0</v>
      </c>
    </row>
    <row r="18" spans="1:6" ht="23.25" customHeight="1" hidden="1">
      <c r="A18" s="199">
        <v>50205</v>
      </c>
      <c r="B18" s="200" t="s">
        <v>1151</v>
      </c>
      <c r="C18" s="198">
        <v>0</v>
      </c>
      <c r="D18" s="192">
        <v>0</v>
      </c>
      <c r="E18" s="192">
        <v>0</v>
      </c>
      <c r="F18" s="192">
        <f t="shared" si="0"/>
        <v>0</v>
      </c>
    </row>
    <row r="19" spans="1:6" ht="23.25" customHeight="1">
      <c r="A19" s="199">
        <v>50206</v>
      </c>
      <c r="B19" s="200" t="s">
        <v>1152</v>
      </c>
      <c r="C19" s="198">
        <v>30</v>
      </c>
      <c r="D19" s="192">
        <v>0</v>
      </c>
      <c r="E19" s="192">
        <v>0</v>
      </c>
      <c r="F19" s="192">
        <f t="shared" si="0"/>
        <v>30</v>
      </c>
    </row>
    <row r="20" spans="1:6" ht="23.25" customHeight="1" hidden="1">
      <c r="A20" s="196">
        <v>50207</v>
      </c>
      <c r="B20" s="196" t="s">
        <v>1153</v>
      </c>
      <c r="C20" s="198">
        <v>0</v>
      </c>
      <c r="D20" s="192">
        <v>0</v>
      </c>
      <c r="E20" s="192">
        <v>0</v>
      </c>
      <c r="F20" s="192">
        <f t="shared" si="0"/>
        <v>0</v>
      </c>
    </row>
    <row r="21" spans="1:6" ht="23.25" customHeight="1">
      <c r="A21" s="196">
        <v>50208</v>
      </c>
      <c r="B21" s="196" t="s">
        <v>1154</v>
      </c>
      <c r="C21" s="198">
        <v>312</v>
      </c>
      <c r="D21" s="192">
        <v>0</v>
      </c>
      <c r="E21" s="192">
        <v>0</v>
      </c>
      <c r="F21" s="192">
        <f t="shared" si="0"/>
        <v>312</v>
      </c>
    </row>
    <row r="22" spans="1:6" ht="23.25" customHeight="1" hidden="1">
      <c r="A22" s="196">
        <v>50209</v>
      </c>
      <c r="B22" s="196" t="s">
        <v>1155</v>
      </c>
      <c r="C22" s="198">
        <v>0</v>
      </c>
      <c r="D22" s="192">
        <v>0</v>
      </c>
      <c r="E22" s="192">
        <v>0</v>
      </c>
      <c r="F22" s="192">
        <f t="shared" si="0"/>
        <v>0</v>
      </c>
    </row>
    <row r="23" spans="1:6" ht="23.25" customHeight="1">
      <c r="A23" s="196">
        <v>50299</v>
      </c>
      <c r="B23" s="196" t="s">
        <v>1156</v>
      </c>
      <c r="C23" s="198">
        <v>322</v>
      </c>
      <c r="D23" s="192">
        <v>0</v>
      </c>
      <c r="E23" s="192">
        <v>0</v>
      </c>
      <c r="F23" s="192">
        <f t="shared" si="0"/>
        <v>322</v>
      </c>
    </row>
    <row r="24" spans="1:6" ht="23.25" customHeight="1">
      <c r="A24" s="196">
        <v>503</v>
      </c>
      <c r="B24" s="196" t="s">
        <v>1157</v>
      </c>
      <c r="C24" s="197">
        <f>C25+C26+C27+C28+C29+C30+C31</f>
        <v>0</v>
      </c>
      <c r="D24" s="192">
        <f>D25+D26+D27+D28+D29+D30+D31</f>
        <v>0</v>
      </c>
      <c r="E24" s="192">
        <f>E25+E26+E27+E28+E29+E30+E31</f>
        <v>0</v>
      </c>
      <c r="F24" s="192">
        <f>F25+F26+F27+F28+F29+F30+F31</f>
        <v>0</v>
      </c>
    </row>
    <row r="25" spans="1:6" ht="23.25" customHeight="1" hidden="1">
      <c r="A25" s="196">
        <v>50301</v>
      </c>
      <c r="B25" s="196" t="s">
        <v>1158</v>
      </c>
      <c r="C25" s="197">
        <v>0</v>
      </c>
      <c r="D25" s="192">
        <v>0</v>
      </c>
      <c r="E25" s="192">
        <v>0</v>
      </c>
      <c r="F25" s="192">
        <f aca="true" t="shared" si="1" ref="F25:F31">SUM(C25+D25-E25)</f>
        <v>0</v>
      </c>
    </row>
    <row r="26" spans="1:6" ht="23.25" customHeight="1" hidden="1">
      <c r="A26" s="196">
        <v>50302</v>
      </c>
      <c r="B26" s="196" t="s">
        <v>1159</v>
      </c>
      <c r="C26" s="197">
        <v>0</v>
      </c>
      <c r="D26" s="192">
        <v>0</v>
      </c>
      <c r="E26" s="192">
        <v>0</v>
      </c>
      <c r="F26" s="192">
        <f t="shared" si="1"/>
        <v>0</v>
      </c>
    </row>
    <row r="27" spans="1:6" ht="23.25" customHeight="1" hidden="1">
      <c r="A27" s="196">
        <v>50303</v>
      </c>
      <c r="B27" s="196" t="s">
        <v>1160</v>
      </c>
      <c r="C27" s="197">
        <v>0</v>
      </c>
      <c r="D27" s="192">
        <v>0</v>
      </c>
      <c r="E27" s="192">
        <v>0</v>
      </c>
      <c r="F27" s="192">
        <f t="shared" si="1"/>
        <v>0</v>
      </c>
    </row>
    <row r="28" spans="1:6" ht="23.25" customHeight="1" hidden="1">
      <c r="A28" s="196">
        <v>50304</v>
      </c>
      <c r="B28" s="196" t="s">
        <v>1161</v>
      </c>
      <c r="C28" s="197">
        <v>0</v>
      </c>
      <c r="D28" s="192">
        <v>0</v>
      </c>
      <c r="E28" s="192">
        <v>0</v>
      </c>
      <c r="F28" s="192">
        <f t="shared" si="1"/>
        <v>0</v>
      </c>
    </row>
    <row r="29" spans="1:6" ht="23.25" customHeight="1" hidden="1">
      <c r="A29" s="196">
        <v>50305</v>
      </c>
      <c r="B29" s="196" t="s">
        <v>1162</v>
      </c>
      <c r="C29" s="197">
        <v>0</v>
      </c>
      <c r="D29" s="192">
        <v>0</v>
      </c>
      <c r="E29" s="192">
        <v>0</v>
      </c>
      <c r="F29" s="192">
        <f t="shared" si="1"/>
        <v>0</v>
      </c>
    </row>
    <row r="30" spans="1:6" ht="23.25" customHeight="1" hidden="1">
      <c r="A30" s="196">
        <v>50306</v>
      </c>
      <c r="B30" s="196" t="s">
        <v>1163</v>
      </c>
      <c r="C30" s="197">
        <v>0</v>
      </c>
      <c r="D30" s="192">
        <v>0</v>
      </c>
      <c r="E30" s="192">
        <v>0</v>
      </c>
      <c r="F30" s="192">
        <f t="shared" si="1"/>
        <v>0</v>
      </c>
    </row>
    <row r="31" spans="1:6" ht="23.25" customHeight="1" hidden="1">
      <c r="A31" s="196">
        <v>50399</v>
      </c>
      <c r="B31" s="196" t="s">
        <v>1164</v>
      </c>
      <c r="C31" s="197">
        <v>0</v>
      </c>
      <c r="D31" s="192">
        <v>0</v>
      </c>
      <c r="E31" s="192">
        <v>0</v>
      </c>
      <c r="F31" s="192">
        <f t="shared" si="1"/>
        <v>0</v>
      </c>
    </row>
    <row r="32" spans="1:6" ht="23.25" customHeight="1">
      <c r="A32" s="196">
        <v>504</v>
      </c>
      <c r="B32" s="196" t="s">
        <v>1165</v>
      </c>
      <c r="C32" s="197">
        <f>C33+C34+C35+C36+C37+C38</f>
        <v>0</v>
      </c>
      <c r="D32" s="192">
        <f>D33+D34+D35+D36+D37+D38</f>
        <v>0</v>
      </c>
      <c r="E32" s="192">
        <f>E33+E34+E35+E36+E37+E38</f>
        <v>0</v>
      </c>
      <c r="F32" s="192">
        <f>F33+F34+F35+F36+F37+F38</f>
        <v>0</v>
      </c>
    </row>
    <row r="33" spans="1:6" ht="23.25" customHeight="1" hidden="1">
      <c r="A33" s="196">
        <v>50401</v>
      </c>
      <c r="B33" s="196" t="s">
        <v>1158</v>
      </c>
      <c r="C33" s="197">
        <v>0</v>
      </c>
      <c r="D33" s="192">
        <v>0</v>
      </c>
      <c r="E33" s="192">
        <v>0</v>
      </c>
      <c r="F33" s="192">
        <f aca="true" t="shared" si="2" ref="F33:F38">SUM(C33+D33-E33)</f>
        <v>0</v>
      </c>
    </row>
    <row r="34" spans="1:6" ht="23.25" customHeight="1" hidden="1">
      <c r="A34" s="196">
        <v>50402</v>
      </c>
      <c r="B34" s="196" t="s">
        <v>1159</v>
      </c>
      <c r="C34" s="197">
        <v>0</v>
      </c>
      <c r="D34" s="192">
        <v>0</v>
      </c>
      <c r="E34" s="192">
        <v>0</v>
      </c>
      <c r="F34" s="192">
        <f t="shared" si="2"/>
        <v>0</v>
      </c>
    </row>
    <row r="35" spans="1:6" ht="23.25" customHeight="1" hidden="1">
      <c r="A35" s="196">
        <v>50403</v>
      </c>
      <c r="B35" s="196" t="s">
        <v>1160</v>
      </c>
      <c r="C35" s="197">
        <v>0</v>
      </c>
      <c r="D35" s="192">
        <v>0</v>
      </c>
      <c r="E35" s="192">
        <v>0</v>
      </c>
      <c r="F35" s="192">
        <f t="shared" si="2"/>
        <v>0</v>
      </c>
    </row>
    <row r="36" spans="1:6" ht="23.25" customHeight="1" hidden="1">
      <c r="A36" s="196">
        <v>50404</v>
      </c>
      <c r="B36" s="196" t="s">
        <v>1162</v>
      </c>
      <c r="C36" s="197">
        <v>0</v>
      </c>
      <c r="D36" s="192">
        <v>0</v>
      </c>
      <c r="E36" s="192">
        <v>0</v>
      </c>
      <c r="F36" s="192">
        <f t="shared" si="2"/>
        <v>0</v>
      </c>
    </row>
    <row r="37" spans="1:6" ht="23.25" customHeight="1" hidden="1">
      <c r="A37" s="196">
        <v>50405</v>
      </c>
      <c r="B37" s="196" t="s">
        <v>1163</v>
      </c>
      <c r="C37" s="197">
        <v>0</v>
      </c>
      <c r="D37" s="192">
        <v>0</v>
      </c>
      <c r="E37" s="192">
        <v>0</v>
      </c>
      <c r="F37" s="192">
        <f t="shared" si="2"/>
        <v>0</v>
      </c>
    </row>
    <row r="38" spans="1:6" ht="23.25" customHeight="1" hidden="1">
      <c r="A38" s="196">
        <v>50499</v>
      </c>
      <c r="B38" s="196" t="s">
        <v>1164</v>
      </c>
      <c r="C38" s="197">
        <v>0</v>
      </c>
      <c r="D38" s="192">
        <v>0</v>
      </c>
      <c r="E38" s="192">
        <v>0</v>
      </c>
      <c r="F38" s="192">
        <f t="shared" si="2"/>
        <v>0</v>
      </c>
    </row>
    <row r="39" spans="1:6" ht="23.25" customHeight="1">
      <c r="A39" s="196">
        <v>505</v>
      </c>
      <c r="B39" s="196" t="s">
        <v>1166</v>
      </c>
      <c r="C39" s="197">
        <f>C40+C41+C42</f>
        <v>73633</v>
      </c>
      <c r="D39" s="192">
        <f>D40+D41+D42</f>
        <v>7130</v>
      </c>
      <c r="E39" s="192">
        <f>E40+E41+E42</f>
        <v>0</v>
      </c>
      <c r="F39" s="192">
        <f>F40+F41+F42</f>
        <v>80763</v>
      </c>
    </row>
    <row r="40" spans="1:6" ht="23.25" customHeight="1">
      <c r="A40" s="196">
        <v>50501</v>
      </c>
      <c r="B40" s="196" t="s">
        <v>1167</v>
      </c>
      <c r="C40" s="197">
        <v>72723</v>
      </c>
      <c r="D40" s="192">
        <v>7130</v>
      </c>
      <c r="E40" s="192">
        <v>0</v>
      </c>
      <c r="F40" s="192">
        <f>SUM(C40+D40+E40)</f>
        <v>79853</v>
      </c>
    </row>
    <row r="41" spans="1:6" ht="23.25" customHeight="1">
      <c r="A41" s="196">
        <v>50502</v>
      </c>
      <c r="B41" s="196" t="s">
        <v>1168</v>
      </c>
      <c r="C41" s="197">
        <v>910</v>
      </c>
      <c r="D41" s="192">
        <v>0</v>
      </c>
      <c r="E41" s="192">
        <v>0</v>
      </c>
      <c r="F41" s="192">
        <f>SUM(C41+D41+E41)</f>
        <v>910</v>
      </c>
    </row>
    <row r="42" spans="1:6" ht="23.25" customHeight="1" hidden="1">
      <c r="A42" s="196">
        <v>50599</v>
      </c>
      <c r="B42" s="196" t="s">
        <v>1169</v>
      </c>
      <c r="C42" s="197">
        <v>0</v>
      </c>
      <c r="D42" s="192">
        <v>0</v>
      </c>
      <c r="E42" s="192">
        <v>0</v>
      </c>
      <c r="F42" s="192">
        <f>SUM(C42+D42-E42)</f>
        <v>0</v>
      </c>
    </row>
    <row r="43" spans="1:6" ht="23.25" customHeight="1">
      <c r="A43" s="201">
        <v>506</v>
      </c>
      <c r="B43" s="201" t="s">
        <v>1170</v>
      </c>
      <c r="C43" s="192">
        <f>+C44+C45</f>
        <v>0</v>
      </c>
      <c r="D43" s="192">
        <f>+D44+D45</f>
        <v>0</v>
      </c>
      <c r="E43" s="192">
        <f>+E44+E45</f>
        <v>0</v>
      </c>
      <c r="F43" s="192">
        <f>SUM(C43+D43)</f>
        <v>0</v>
      </c>
    </row>
    <row r="44" spans="1:6" ht="23.25" customHeight="1" hidden="1">
      <c r="A44" s="201">
        <v>50601</v>
      </c>
      <c r="B44" s="201" t="s">
        <v>1171</v>
      </c>
      <c r="C44" s="192">
        <v>0</v>
      </c>
      <c r="D44" s="192">
        <v>0</v>
      </c>
      <c r="E44" s="192">
        <v>0</v>
      </c>
      <c r="F44" s="192">
        <f>SUM(C44+D44-E44)</f>
        <v>0</v>
      </c>
    </row>
    <row r="45" spans="1:6" ht="23.25" customHeight="1" hidden="1">
      <c r="A45" s="201">
        <v>50602</v>
      </c>
      <c r="B45" s="201" t="s">
        <v>1172</v>
      </c>
      <c r="C45" s="192">
        <v>0</v>
      </c>
      <c r="D45" s="192">
        <v>0</v>
      </c>
      <c r="E45" s="192">
        <v>0</v>
      </c>
      <c r="F45" s="192">
        <f>SUM(C45+D45-E45)</f>
        <v>0</v>
      </c>
    </row>
    <row r="46" spans="1:6" ht="23.25" customHeight="1">
      <c r="A46" s="201">
        <v>507</v>
      </c>
      <c r="B46" s="201" t="s">
        <v>1173</v>
      </c>
      <c r="C46" s="192">
        <f>C47+C48+C49</f>
        <v>0</v>
      </c>
      <c r="D46" s="192">
        <f>D47+D48+D49</f>
        <v>0</v>
      </c>
      <c r="E46" s="192">
        <f>E47+E48+E49</f>
        <v>0</v>
      </c>
      <c r="F46" s="192">
        <f>F47+F48+F49</f>
        <v>0</v>
      </c>
    </row>
    <row r="47" spans="1:6" ht="23.25" customHeight="1" hidden="1">
      <c r="A47" s="201">
        <v>50701</v>
      </c>
      <c r="B47" s="201" t="s">
        <v>1174</v>
      </c>
      <c r="C47" s="192">
        <v>0</v>
      </c>
      <c r="D47" s="192">
        <v>0</v>
      </c>
      <c r="E47" s="192">
        <v>0</v>
      </c>
      <c r="F47" s="192">
        <f>SUM(C47+D47-E47)</f>
        <v>0</v>
      </c>
    </row>
    <row r="48" spans="1:6" ht="23.25" customHeight="1" hidden="1">
      <c r="A48" s="201">
        <v>50702</v>
      </c>
      <c r="B48" s="201" t="s">
        <v>1175</v>
      </c>
      <c r="C48" s="192">
        <v>0</v>
      </c>
      <c r="D48" s="192">
        <v>0</v>
      </c>
      <c r="E48" s="192">
        <v>0</v>
      </c>
      <c r="F48" s="192">
        <f>SUM(C48+D48-E48)</f>
        <v>0</v>
      </c>
    </row>
    <row r="49" spans="1:6" ht="23.25" customHeight="1" hidden="1">
      <c r="A49" s="201">
        <v>50799</v>
      </c>
      <c r="B49" s="201" t="s">
        <v>1176</v>
      </c>
      <c r="C49" s="192">
        <v>0</v>
      </c>
      <c r="D49" s="192">
        <v>0</v>
      </c>
      <c r="E49" s="192">
        <v>0</v>
      </c>
      <c r="F49" s="192">
        <f>SUM(C49+D49-E49)</f>
        <v>0</v>
      </c>
    </row>
    <row r="50" spans="1:6" ht="23.25" customHeight="1">
      <c r="A50" s="201">
        <v>508</v>
      </c>
      <c r="B50" s="201" t="s">
        <v>1177</v>
      </c>
      <c r="C50" s="192">
        <f>C51+C52</f>
        <v>0</v>
      </c>
      <c r="D50" s="192">
        <f>D51+D52</f>
        <v>0</v>
      </c>
      <c r="E50" s="192">
        <f>E51+E52</f>
        <v>0</v>
      </c>
      <c r="F50" s="192">
        <f>F51+F52</f>
        <v>0</v>
      </c>
    </row>
    <row r="51" spans="1:6" ht="23.25" customHeight="1" hidden="1">
      <c r="A51" s="201">
        <v>50801</v>
      </c>
      <c r="B51" s="201" t="s">
        <v>1178</v>
      </c>
      <c r="C51" s="192">
        <v>0</v>
      </c>
      <c r="D51" s="192">
        <v>0</v>
      </c>
      <c r="E51" s="192">
        <v>0</v>
      </c>
      <c r="F51" s="192">
        <f aca="true" t="shared" si="3" ref="F51:F56">SUM(C51+D51-E51)</f>
        <v>0</v>
      </c>
    </row>
    <row r="52" spans="1:6" ht="23.25" customHeight="1" hidden="1">
      <c r="A52" s="201">
        <v>50802</v>
      </c>
      <c r="B52" s="201" t="s">
        <v>1179</v>
      </c>
      <c r="C52" s="192">
        <v>0</v>
      </c>
      <c r="D52" s="192">
        <v>0</v>
      </c>
      <c r="E52" s="192">
        <v>0</v>
      </c>
      <c r="F52" s="192">
        <f t="shared" si="3"/>
        <v>0</v>
      </c>
    </row>
    <row r="53" spans="1:6" ht="23.25" customHeight="1">
      <c r="A53" s="196">
        <v>509</v>
      </c>
      <c r="B53" s="196" t="s">
        <v>1180</v>
      </c>
      <c r="C53" s="197">
        <f>C54+C55+C56+C57+C58</f>
        <v>20767</v>
      </c>
      <c r="D53" s="192">
        <f>D54+D55+D56+D57+D58</f>
        <v>2649</v>
      </c>
      <c r="E53" s="192">
        <f>E54+E55+E56+E57+E58</f>
        <v>0</v>
      </c>
      <c r="F53" s="192">
        <f>F54+F55+F56+F57+F58</f>
        <v>23416</v>
      </c>
    </row>
    <row r="54" spans="1:6" ht="23.25" customHeight="1">
      <c r="A54" s="196">
        <v>50901</v>
      </c>
      <c r="B54" s="196" t="s">
        <v>1181</v>
      </c>
      <c r="C54" s="197">
        <v>383</v>
      </c>
      <c r="D54" s="192">
        <v>0</v>
      </c>
      <c r="E54" s="192">
        <v>0</v>
      </c>
      <c r="F54" s="192">
        <f>SUM(C54+D54+E54)</f>
        <v>383</v>
      </c>
    </row>
    <row r="55" spans="1:6" ht="23.25" customHeight="1" hidden="1">
      <c r="A55" s="196">
        <v>50902</v>
      </c>
      <c r="B55" s="196" t="s">
        <v>1182</v>
      </c>
      <c r="C55" s="197">
        <v>0</v>
      </c>
      <c r="D55" s="192">
        <v>0</v>
      </c>
      <c r="E55" s="192">
        <v>0</v>
      </c>
      <c r="F55" s="192">
        <f t="shared" si="3"/>
        <v>0</v>
      </c>
    </row>
    <row r="56" spans="1:6" ht="23.25" customHeight="1" hidden="1">
      <c r="A56" s="196">
        <v>50903</v>
      </c>
      <c r="B56" s="196" t="s">
        <v>1183</v>
      </c>
      <c r="C56" s="197">
        <v>0</v>
      </c>
      <c r="D56" s="192">
        <v>0</v>
      </c>
      <c r="E56" s="192">
        <v>0</v>
      </c>
      <c r="F56" s="192">
        <f t="shared" si="3"/>
        <v>0</v>
      </c>
    </row>
    <row r="57" spans="1:6" ht="23.25" customHeight="1">
      <c r="A57" s="196">
        <v>50905</v>
      </c>
      <c r="B57" s="196" t="s">
        <v>1184</v>
      </c>
      <c r="C57" s="197">
        <v>20384</v>
      </c>
      <c r="D57" s="192">
        <v>2649</v>
      </c>
      <c r="E57" s="192">
        <v>0</v>
      </c>
      <c r="F57" s="192">
        <f>SUM(C57+D57+E57)</f>
        <v>23033</v>
      </c>
    </row>
    <row r="58" spans="1:6" ht="23.25" customHeight="1" hidden="1">
      <c r="A58" s="196">
        <v>50999</v>
      </c>
      <c r="B58" s="196" t="s">
        <v>1185</v>
      </c>
      <c r="C58" s="197">
        <v>0</v>
      </c>
      <c r="D58" s="192">
        <v>0</v>
      </c>
      <c r="E58" s="192">
        <v>0</v>
      </c>
      <c r="F58" s="192">
        <f>SUM(C58+D58-E58)</f>
        <v>0</v>
      </c>
    </row>
    <row r="59" spans="1:6" ht="23.25" customHeight="1">
      <c r="A59" s="201">
        <v>510</v>
      </c>
      <c r="B59" s="201" t="s">
        <v>1186</v>
      </c>
      <c r="C59" s="192">
        <f>C60+C61</f>
        <v>0</v>
      </c>
      <c r="D59" s="192">
        <f>D60+D61</f>
        <v>0</v>
      </c>
      <c r="E59" s="192">
        <f>E60+E61</f>
        <v>0</v>
      </c>
      <c r="F59" s="192">
        <f>F60+F61</f>
        <v>0</v>
      </c>
    </row>
    <row r="60" spans="1:6" ht="23.25" customHeight="1" hidden="1">
      <c r="A60" s="201">
        <v>51002</v>
      </c>
      <c r="B60" s="201" t="s">
        <v>1187</v>
      </c>
      <c r="C60" s="192">
        <v>0</v>
      </c>
      <c r="D60" s="192">
        <v>0</v>
      </c>
      <c r="E60" s="192">
        <v>0</v>
      </c>
      <c r="F60" s="192">
        <f>SUM(C60+D60-E60)</f>
        <v>0</v>
      </c>
    </row>
    <row r="61" spans="1:6" ht="23.25" customHeight="1" hidden="1">
      <c r="A61" s="201">
        <v>51003</v>
      </c>
      <c r="B61" s="201" t="s">
        <v>1188</v>
      </c>
      <c r="C61" s="192">
        <v>0</v>
      </c>
      <c r="D61" s="192">
        <v>0</v>
      </c>
      <c r="E61" s="192">
        <v>0</v>
      </c>
      <c r="F61" s="192">
        <f>SUM(C61+D61-E61)</f>
        <v>0</v>
      </c>
    </row>
    <row r="62" spans="1:6" ht="23.25" customHeight="1">
      <c r="A62" s="196">
        <v>511</v>
      </c>
      <c r="B62" s="196" t="s">
        <v>1189</v>
      </c>
      <c r="C62" s="197">
        <f>C63+C64+C65+C66</f>
        <v>0</v>
      </c>
      <c r="D62" s="192">
        <f>D63+D64+D65+D66</f>
        <v>0</v>
      </c>
      <c r="E62" s="192">
        <f>E63+E64+E65+E66</f>
        <v>0</v>
      </c>
      <c r="F62" s="192">
        <f>F63+F64+F65+F66</f>
        <v>0</v>
      </c>
    </row>
    <row r="63" spans="1:6" ht="23.25" customHeight="1" hidden="1">
      <c r="A63" s="196">
        <v>51101</v>
      </c>
      <c r="B63" s="196" t="s">
        <v>1190</v>
      </c>
      <c r="C63" s="197">
        <v>0</v>
      </c>
      <c r="D63" s="192">
        <v>0</v>
      </c>
      <c r="E63" s="192">
        <v>0</v>
      </c>
      <c r="F63" s="192">
        <f>SUM(C63+D63+E63)</f>
        <v>0</v>
      </c>
    </row>
    <row r="64" spans="1:6" ht="23.25" customHeight="1" hidden="1">
      <c r="A64" s="196">
        <v>51102</v>
      </c>
      <c r="B64" s="196" t="s">
        <v>1191</v>
      </c>
      <c r="C64" s="197">
        <v>0</v>
      </c>
      <c r="D64" s="192">
        <v>0</v>
      </c>
      <c r="E64" s="192">
        <v>0</v>
      </c>
      <c r="F64" s="192">
        <f>SUM(C64+D64-E64)</f>
        <v>0</v>
      </c>
    </row>
    <row r="65" spans="1:6" ht="23.25" customHeight="1" hidden="1">
      <c r="A65" s="196">
        <v>51103</v>
      </c>
      <c r="B65" s="196" t="s">
        <v>1192</v>
      </c>
      <c r="C65" s="197">
        <v>0</v>
      </c>
      <c r="D65" s="192">
        <v>0</v>
      </c>
      <c r="E65" s="192">
        <v>0</v>
      </c>
      <c r="F65" s="192">
        <f>SUM(C65+D65-E65)</f>
        <v>0</v>
      </c>
    </row>
    <row r="66" spans="1:6" ht="23.25" customHeight="1" hidden="1">
      <c r="A66" s="196">
        <v>51104</v>
      </c>
      <c r="B66" s="196" t="s">
        <v>1193</v>
      </c>
      <c r="C66" s="197">
        <v>0</v>
      </c>
      <c r="D66" s="192">
        <v>0</v>
      </c>
      <c r="E66" s="192">
        <v>0</v>
      </c>
      <c r="F66" s="192">
        <f>SUM(C66+D66-E66)</f>
        <v>0</v>
      </c>
    </row>
    <row r="67" spans="1:6" ht="23.25" customHeight="1">
      <c r="A67" s="196">
        <v>512</v>
      </c>
      <c r="B67" s="196" t="s">
        <v>108</v>
      </c>
      <c r="C67" s="197">
        <f>C68+C69</f>
        <v>0</v>
      </c>
      <c r="D67" s="192">
        <f>D68+D69</f>
        <v>0</v>
      </c>
      <c r="E67" s="192">
        <f>E68+E69</f>
        <v>0</v>
      </c>
      <c r="F67" s="192">
        <f>F68+F69</f>
        <v>0</v>
      </c>
    </row>
    <row r="68" spans="1:6" ht="23.25" customHeight="1" hidden="1">
      <c r="A68" s="196">
        <v>51201</v>
      </c>
      <c r="B68" s="196" t="s">
        <v>1194</v>
      </c>
      <c r="C68" s="197">
        <v>0</v>
      </c>
      <c r="D68" s="202">
        <v>0</v>
      </c>
      <c r="E68" s="192">
        <v>0</v>
      </c>
      <c r="F68" s="192">
        <f>SUM(C68+D68+E68)</f>
        <v>0</v>
      </c>
    </row>
    <row r="69" spans="1:6" ht="23.25" customHeight="1" hidden="1">
      <c r="A69" s="196">
        <v>51202</v>
      </c>
      <c r="B69" s="196" t="s">
        <v>1195</v>
      </c>
      <c r="C69" s="197">
        <v>0</v>
      </c>
      <c r="D69" s="192">
        <v>0</v>
      </c>
      <c r="E69" s="192">
        <v>0</v>
      </c>
      <c r="F69" s="192">
        <f aca="true" t="shared" si="4" ref="F69:F74">SUM(C69+D69-E69)</f>
        <v>0</v>
      </c>
    </row>
    <row r="70" spans="1:6" ht="23.25" customHeight="1">
      <c r="A70" s="196">
        <v>513</v>
      </c>
      <c r="B70" s="196" t="s">
        <v>90</v>
      </c>
      <c r="C70" s="197">
        <f>C71+C72+C73+C74</f>
        <v>0</v>
      </c>
      <c r="D70" s="192">
        <f>D71+D72+D73+D74</f>
        <v>0</v>
      </c>
      <c r="E70" s="192">
        <f>E71+E72+E73+E74</f>
        <v>0</v>
      </c>
      <c r="F70" s="192">
        <f>F71+F72+F73+F74</f>
        <v>0</v>
      </c>
    </row>
    <row r="71" spans="1:6" ht="23.25" customHeight="1" hidden="1">
      <c r="A71" s="196">
        <v>51301</v>
      </c>
      <c r="B71" s="196" t="s">
        <v>1196</v>
      </c>
      <c r="C71" s="197">
        <v>0</v>
      </c>
      <c r="D71" s="192">
        <v>0</v>
      </c>
      <c r="E71" s="192">
        <v>0</v>
      </c>
      <c r="F71" s="192">
        <f>SUM(C71+D71+E71)</f>
        <v>0</v>
      </c>
    </row>
    <row r="72" spans="1:6" ht="23.25" customHeight="1" hidden="1">
      <c r="A72" s="196">
        <v>51302</v>
      </c>
      <c r="B72" s="196" t="s">
        <v>1197</v>
      </c>
      <c r="C72" s="197">
        <v>0</v>
      </c>
      <c r="D72" s="192">
        <v>0</v>
      </c>
      <c r="E72" s="192">
        <v>0</v>
      </c>
      <c r="F72" s="192">
        <f t="shared" si="4"/>
        <v>0</v>
      </c>
    </row>
    <row r="73" spans="1:6" ht="23.25" customHeight="1" hidden="1">
      <c r="A73" s="196">
        <v>51303</v>
      </c>
      <c r="B73" s="196" t="s">
        <v>1198</v>
      </c>
      <c r="C73" s="197">
        <v>0</v>
      </c>
      <c r="D73" s="192">
        <v>0</v>
      </c>
      <c r="E73" s="192">
        <v>0</v>
      </c>
      <c r="F73" s="192">
        <f t="shared" si="4"/>
        <v>0</v>
      </c>
    </row>
    <row r="74" spans="1:6" ht="23.25" customHeight="1" hidden="1">
      <c r="A74" s="196">
        <v>51304</v>
      </c>
      <c r="B74" s="196" t="s">
        <v>1199</v>
      </c>
      <c r="C74" s="197">
        <v>0</v>
      </c>
      <c r="D74" s="192">
        <v>0</v>
      </c>
      <c r="E74" s="192">
        <v>0</v>
      </c>
      <c r="F74" s="192">
        <f t="shared" si="4"/>
        <v>0</v>
      </c>
    </row>
    <row r="75" spans="1:6" ht="23.25" customHeight="1">
      <c r="A75" s="196">
        <v>514</v>
      </c>
      <c r="B75" s="196" t="s">
        <v>1200</v>
      </c>
      <c r="C75" s="197">
        <f>C76+C77</f>
        <v>3030</v>
      </c>
      <c r="D75" s="192">
        <f>D76+D77</f>
        <v>0</v>
      </c>
      <c r="E75" s="192">
        <f>E76+E77</f>
        <v>0</v>
      </c>
      <c r="F75" s="192">
        <f>F76+F77</f>
        <v>3030</v>
      </c>
    </row>
    <row r="76" spans="1:6" ht="23.25" customHeight="1">
      <c r="A76" s="196">
        <v>51401</v>
      </c>
      <c r="B76" s="196" t="s">
        <v>1201</v>
      </c>
      <c r="C76" s="197">
        <v>3030</v>
      </c>
      <c r="D76" s="192">
        <v>0</v>
      </c>
      <c r="E76" s="192">
        <v>0</v>
      </c>
      <c r="F76" s="192">
        <f>SUM(C76+D76+E76)</f>
        <v>3030</v>
      </c>
    </row>
    <row r="77" spans="1:6" ht="23.25" customHeight="1" hidden="1">
      <c r="A77" s="196">
        <v>51402</v>
      </c>
      <c r="B77" s="196" t="s">
        <v>1202</v>
      </c>
      <c r="C77" s="197">
        <v>0</v>
      </c>
      <c r="D77" s="192">
        <v>0</v>
      </c>
      <c r="E77" s="192">
        <v>0</v>
      </c>
      <c r="F77" s="192">
        <f>SUM(C77+D77-E77)</f>
        <v>0</v>
      </c>
    </row>
    <row r="78" spans="1:6" ht="23.25" customHeight="1">
      <c r="A78" s="196">
        <v>599</v>
      </c>
      <c r="B78" s="196" t="s">
        <v>1203</v>
      </c>
      <c r="C78" s="197">
        <f>SUM(C79:C82)</f>
        <v>2636</v>
      </c>
      <c r="D78" s="197">
        <f>SUM(D79:D82)</f>
        <v>0</v>
      </c>
      <c r="E78" s="192">
        <f>SUM(E79:E82)</f>
        <v>0</v>
      </c>
      <c r="F78" s="192">
        <f>SUM(F79:F82)</f>
        <v>2636</v>
      </c>
    </row>
    <row r="79" spans="1:6" ht="23.25" customHeight="1" hidden="1">
      <c r="A79" s="196">
        <v>59906</v>
      </c>
      <c r="B79" s="196" t="s">
        <v>1204</v>
      </c>
      <c r="C79" s="197">
        <v>0</v>
      </c>
      <c r="D79" s="192">
        <v>0</v>
      </c>
      <c r="E79" s="192">
        <v>0</v>
      </c>
      <c r="F79" s="192">
        <f>SUM(C79+D79-E79)</f>
        <v>0</v>
      </c>
    </row>
    <row r="80" spans="1:6" ht="23.25" customHeight="1" hidden="1">
      <c r="A80" s="196">
        <v>59907</v>
      </c>
      <c r="B80" s="196" t="s">
        <v>1205</v>
      </c>
      <c r="C80" s="197">
        <v>0</v>
      </c>
      <c r="D80" s="192">
        <v>0</v>
      </c>
      <c r="E80" s="192">
        <v>0</v>
      </c>
      <c r="F80" s="192">
        <f>SUM(C80+D80-E80)</f>
        <v>0</v>
      </c>
    </row>
    <row r="81" spans="1:6" ht="33" customHeight="1" hidden="1">
      <c r="A81" s="196">
        <v>59908</v>
      </c>
      <c r="B81" s="203" t="s">
        <v>1206</v>
      </c>
      <c r="C81" s="197">
        <v>0</v>
      </c>
      <c r="D81" s="192">
        <v>0</v>
      </c>
      <c r="E81" s="192">
        <v>0</v>
      </c>
      <c r="F81" s="192">
        <f>SUM(C81+D81-E81)</f>
        <v>0</v>
      </c>
    </row>
    <row r="82" spans="1:6" ht="23.25" customHeight="1">
      <c r="A82" s="196">
        <v>59999</v>
      </c>
      <c r="B82" s="196" t="s">
        <v>1207</v>
      </c>
      <c r="C82" s="197">
        <v>2636</v>
      </c>
      <c r="D82" s="192">
        <v>0</v>
      </c>
      <c r="E82" s="192">
        <v>0</v>
      </c>
      <c r="F82" s="192">
        <f>SUM(C82+D82+E82)</f>
        <v>2636</v>
      </c>
    </row>
    <row r="83" spans="1:6" ht="23.25" customHeight="1">
      <c r="A83" s="193" t="s">
        <v>1208</v>
      </c>
      <c r="B83" s="194"/>
      <c r="C83" s="195">
        <f>C84+C85+C86+C87+C88+C89+C90+C91+C92+C93+C94+C95+C96+C97+C98</f>
        <v>172791</v>
      </c>
      <c r="D83" s="195">
        <f>D84+D85+D86+D87+D88+D89+D90+D91+D92+D93+D94+D95+D96+D97+D98</f>
        <v>15479</v>
      </c>
      <c r="E83" s="195">
        <f>E84+E85+E86+E87+E88+E89+E90+E91+E92+E93+E94+E95+E96+E97+E98</f>
        <v>0</v>
      </c>
      <c r="F83" s="195">
        <f>SUM(F84:F98)</f>
        <v>188270</v>
      </c>
    </row>
    <row r="84" spans="1:6" ht="23.25" customHeight="1">
      <c r="A84" s="196">
        <v>501</v>
      </c>
      <c r="B84" s="196" t="s">
        <v>1141</v>
      </c>
      <c r="C84" s="197">
        <v>0</v>
      </c>
      <c r="D84" s="192">
        <v>0</v>
      </c>
      <c r="E84" s="192">
        <v>0</v>
      </c>
      <c r="F84" s="192">
        <f>SUM(C84+D84+E84)</f>
        <v>0</v>
      </c>
    </row>
    <row r="85" spans="1:6" ht="23.25" customHeight="1">
      <c r="A85" s="196">
        <v>502</v>
      </c>
      <c r="B85" s="196" t="s">
        <v>1146</v>
      </c>
      <c r="C85" s="197">
        <v>133877</v>
      </c>
      <c r="D85" s="192">
        <f>15000+72+33+40</f>
        <v>15145</v>
      </c>
      <c r="E85" s="192">
        <v>0</v>
      </c>
      <c r="F85" s="192">
        <f>SUM(C85+D85+E85)</f>
        <v>149022</v>
      </c>
    </row>
    <row r="86" spans="1:6" ht="23.25" customHeight="1">
      <c r="A86" s="196">
        <v>503</v>
      </c>
      <c r="B86" s="196" t="s">
        <v>1157</v>
      </c>
      <c r="C86" s="197">
        <v>0</v>
      </c>
      <c r="D86" s="192">
        <v>0</v>
      </c>
      <c r="E86" s="192">
        <v>0</v>
      </c>
      <c r="F86" s="192">
        <f aca="true" t="shared" si="5" ref="F86:F98">SUM(C86+D86+E86)</f>
        <v>0</v>
      </c>
    </row>
    <row r="87" spans="1:6" ht="23.25" customHeight="1">
      <c r="A87" s="196">
        <v>504</v>
      </c>
      <c r="B87" s="196" t="s">
        <v>1165</v>
      </c>
      <c r="C87" s="197">
        <v>0</v>
      </c>
      <c r="D87" s="192">
        <v>0</v>
      </c>
      <c r="E87" s="192">
        <v>0</v>
      </c>
      <c r="F87" s="192">
        <f t="shared" si="5"/>
        <v>0</v>
      </c>
    </row>
    <row r="88" spans="1:6" ht="23.25" customHeight="1">
      <c r="A88" s="196">
        <v>505</v>
      </c>
      <c r="B88" s="196" t="s">
        <v>1166</v>
      </c>
      <c r="C88" s="197">
        <v>19757</v>
      </c>
      <c r="D88" s="192">
        <v>0</v>
      </c>
      <c r="E88" s="192">
        <v>0</v>
      </c>
      <c r="F88" s="192">
        <f t="shared" si="5"/>
        <v>19757</v>
      </c>
    </row>
    <row r="89" spans="1:6" ht="23.25" customHeight="1">
      <c r="A89" s="196">
        <v>506</v>
      </c>
      <c r="B89" s="196" t="s">
        <v>1170</v>
      </c>
      <c r="C89" s="197">
        <v>0</v>
      </c>
      <c r="D89" s="192">
        <v>0</v>
      </c>
      <c r="E89" s="192">
        <v>0</v>
      </c>
      <c r="F89" s="192">
        <f t="shared" si="5"/>
        <v>0</v>
      </c>
    </row>
    <row r="90" spans="1:6" ht="23.25" customHeight="1">
      <c r="A90" s="196">
        <v>507</v>
      </c>
      <c r="B90" s="196" t="s">
        <v>1173</v>
      </c>
      <c r="C90" s="197">
        <v>0</v>
      </c>
      <c r="D90" s="192">
        <v>0</v>
      </c>
      <c r="E90" s="192">
        <v>0</v>
      </c>
      <c r="F90" s="192">
        <f t="shared" si="5"/>
        <v>0</v>
      </c>
    </row>
    <row r="91" spans="1:6" ht="23.25" customHeight="1">
      <c r="A91" s="196">
        <v>508</v>
      </c>
      <c r="B91" s="196" t="s">
        <v>1177</v>
      </c>
      <c r="C91" s="197">
        <v>0</v>
      </c>
      <c r="D91" s="192">
        <v>0</v>
      </c>
      <c r="E91" s="192">
        <v>0</v>
      </c>
      <c r="F91" s="192">
        <f t="shared" si="5"/>
        <v>0</v>
      </c>
    </row>
    <row r="92" spans="1:6" ht="23.25" customHeight="1">
      <c r="A92" s="196">
        <v>509</v>
      </c>
      <c r="B92" s="196" t="s">
        <v>1180</v>
      </c>
      <c r="C92" s="197">
        <v>0</v>
      </c>
      <c r="D92" s="192">
        <v>0</v>
      </c>
      <c r="E92" s="192">
        <v>0</v>
      </c>
      <c r="F92" s="192">
        <f t="shared" si="5"/>
        <v>0</v>
      </c>
    </row>
    <row r="93" spans="1:6" ht="23.25" customHeight="1">
      <c r="A93" s="196">
        <v>510</v>
      </c>
      <c r="B93" s="196" t="s">
        <v>1186</v>
      </c>
      <c r="C93" s="197">
        <v>0</v>
      </c>
      <c r="D93" s="192">
        <v>0</v>
      </c>
      <c r="E93" s="192">
        <v>0</v>
      </c>
      <c r="F93" s="192">
        <f t="shared" si="5"/>
        <v>0</v>
      </c>
    </row>
    <row r="94" spans="1:6" ht="23.25" customHeight="1">
      <c r="A94" s="196">
        <v>511</v>
      </c>
      <c r="B94" s="196" t="s">
        <v>1189</v>
      </c>
      <c r="C94" s="197">
        <v>1238</v>
      </c>
      <c r="D94" s="192">
        <v>0</v>
      </c>
      <c r="E94" s="192">
        <v>0</v>
      </c>
      <c r="F94" s="192">
        <f t="shared" si="5"/>
        <v>1238</v>
      </c>
    </row>
    <row r="95" spans="1:6" ht="23.25" customHeight="1">
      <c r="A95" s="196">
        <v>512</v>
      </c>
      <c r="B95" s="196" t="s">
        <v>108</v>
      </c>
      <c r="C95" s="197">
        <v>365</v>
      </c>
      <c r="D95" s="192">
        <v>334</v>
      </c>
      <c r="E95" s="192">
        <v>0</v>
      </c>
      <c r="F95" s="192">
        <f t="shared" si="5"/>
        <v>699</v>
      </c>
    </row>
    <row r="96" spans="1:6" ht="23.25" customHeight="1">
      <c r="A96" s="196">
        <v>513</v>
      </c>
      <c r="B96" s="196" t="s">
        <v>90</v>
      </c>
      <c r="C96" s="197">
        <v>16493</v>
      </c>
      <c r="D96" s="192">
        <v>0</v>
      </c>
      <c r="E96" s="192">
        <v>0</v>
      </c>
      <c r="F96" s="192">
        <f t="shared" si="5"/>
        <v>16493</v>
      </c>
    </row>
    <row r="97" spans="1:6" ht="23.25" customHeight="1">
      <c r="A97" s="196">
        <v>514</v>
      </c>
      <c r="B97" s="196" t="s">
        <v>1200</v>
      </c>
      <c r="C97" s="197">
        <v>0</v>
      </c>
      <c r="D97" s="192">
        <v>0</v>
      </c>
      <c r="E97" s="192">
        <v>0</v>
      </c>
      <c r="F97" s="192">
        <f t="shared" si="5"/>
        <v>0</v>
      </c>
    </row>
    <row r="98" spans="1:6" ht="23.25" customHeight="1">
      <c r="A98" s="196">
        <v>599</v>
      </c>
      <c r="B98" s="196" t="s">
        <v>1203</v>
      </c>
      <c r="C98" s="197">
        <v>1061</v>
      </c>
      <c r="D98" s="192">
        <v>0</v>
      </c>
      <c r="E98" s="192">
        <v>0</v>
      </c>
      <c r="F98" s="192">
        <f t="shared" si="5"/>
        <v>1061</v>
      </c>
    </row>
  </sheetData>
  <sheetProtection/>
  <mergeCells count="10">
    <mergeCell ref="A2:F2"/>
    <mergeCell ref="A6:B6"/>
    <mergeCell ref="A7:B7"/>
    <mergeCell ref="A83:B83"/>
    <mergeCell ref="A4:A5"/>
    <mergeCell ref="B4:B5"/>
    <mergeCell ref="C4:C5"/>
    <mergeCell ref="D4:D5"/>
    <mergeCell ref="E4:E5"/>
    <mergeCell ref="F4:F5"/>
  </mergeCells>
  <printOptions horizontalCentered="1"/>
  <pageMargins left="0.75" right="0.75" top="0.35" bottom="0.39" header="0.51" footer="0.11"/>
  <pageSetup firstPageNumber="27" useFirstPageNumber="1" horizontalDpi="600" verticalDpi="600" orientation="landscape" paperSize="9"/>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2:F76"/>
  <sheetViews>
    <sheetView workbookViewId="0" topLeftCell="A1">
      <pane xSplit="1" ySplit="7" topLeftCell="B35" activePane="bottomRight" state="frozen"/>
      <selection pane="bottomRight" activeCell="F43" sqref="F43"/>
    </sheetView>
  </sheetViews>
  <sheetFormatPr defaultColWidth="9.00390625" defaultRowHeight="15"/>
  <cols>
    <col min="1" max="1" width="41.7109375" style="148" customWidth="1"/>
    <col min="2" max="2" width="21.140625" style="148" customWidth="1"/>
    <col min="3" max="3" width="17.57421875" style="148" customWidth="1"/>
    <col min="4" max="4" width="17.421875" style="148" customWidth="1"/>
    <col min="5" max="5" width="19.421875" style="148" customWidth="1"/>
    <col min="6" max="6" width="19.28125" style="148" customWidth="1"/>
    <col min="7" max="16384" width="9.00390625" style="148" customWidth="1"/>
  </cols>
  <sheetData>
    <row r="1" ht="9.75" customHeight="1"/>
    <row r="2" ht="13.5">
      <c r="A2" s="166" t="s">
        <v>10</v>
      </c>
    </row>
    <row r="3" spans="1:6" ht="20.25">
      <c r="A3" s="150" t="s">
        <v>1209</v>
      </c>
      <c r="B3" s="150"/>
      <c r="C3" s="150"/>
      <c r="D3" s="150"/>
      <c r="E3" s="150"/>
      <c r="F3" s="150"/>
    </row>
    <row r="4" spans="1:6" ht="12" customHeight="1">
      <c r="A4" s="151"/>
      <c r="B4" s="151"/>
      <c r="C4" s="151"/>
      <c r="D4" s="151"/>
      <c r="E4" s="151"/>
      <c r="F4" s="151"/>
    </row>
    <row r="5" spans="1:6" ht="14.25">
      <c r="A5" s="167"/>
      <c r="F5" s="168" t="s">
        <v>30</v>
      </c>
    </row>
    <row r="6" spans="1:6" ht="20.25" customHeight="1">
      <c r="A6" s="156" t="s">
        <v>1210</v>
      </c>
      <c r="B6" s="156" t="s">
        <v>1211</v>
      </c>
      <c r="C6" s="169"/>
      <c r="D6" s="169"/>
      <c r="E6" s="169"/>
      <c r="F6" s="169"/>
    </row>
    <row r="7" spans="1:6" ht="61.5" customHeight="1">
      <c r="A7" s="170" t="s">
        <v>1212</v>
      </c>
      <c r="B7" s="171" t="s">
        <v>34</v>
      </c>
      <c r="C7" s="171" t="s">
        <v>35</v>
      </c>
      <c r="D7" s="171" t="s">
        <v>36</v>
      </c>
      <c r="E7" s="172" t="s">
        <v>37</v>
      </c>
      <c r="F7" s="172" t="s">
        <v>38</v>
      </c>
    </row>
    <row r="8" spans="1:6" ht="22.5" customHeight="1">
      <c r="A8" s="173" t="s">
        <v>1213</v>
      </c>
      <c r="B8" s="174">
        <v>0</v>
      </c>
      <c r="C8" s="174">
        <v>0</v>
      </c>
      <c r="D8" s="174">
        <v>0</v>
      </c>
      <c r="E8" s="174">
        <f>B8+C8-D8</f>
        <v>0</v>
      </c>
      <c r="F8" s="174">
        <v>0</v>
      </c>
    </row>
    <row r="9" spans="1:6" ht="22.5" customHeight="1">
      <c r="A9" s="173" t="s">
        <v>1214</v>
      </c>
      <c r="B9" s="174">
        <v>0</v>
      </c>
      <c r="C9" s="174">
        <v>0</v>
      </c>
      <c r="D9" s="174">
        <v>0</v>
      </c>
      <c r="E9" s="174">
        <f aca="true" t="shared" si="0" ref="E9:E48">B9+C9-D9</f>
        <v>0</v>
      </c>
      <c r="F9" s="174">
        <v>0</v>
      </c>
    </row>
    <row r="10" spans="1:6" ht="22.5" customHeight="1">
      <c r="A10" s="173" t="s">
        <v>1215</v>
      </c>
      <c r="B10" s="174">
        <v>0</v>
      </c>
      <c r="C10" s="174">
        <v>0</v>
      </c>
      <c r="D10" s="174">
        <v>0</v>
      </c>
      <c r="E10" s="174">
        <f t="shared" si="0"/>
        <v>0</v>
      </c>
      <c r="F10" s="174">
        <v>0</v>
      </c>
    </row>
    <row r="11" spans="1:6" ht="22.5" customHeight="1">
      <c r="A11" s="173" t="s">
        <v>1216</v>
      </c>
      <c r="B11" s="174">
        <v>0</v>
      </c>
      <c r="C11" s="174">
        <v>0</v>
      </c>
      <c r="D11" s="174">
        <v>0</v>
      </c>
      <c r="E11" s="174">
        <f t="shared" si="0"/>
        <v>0</v>
      </c>
      <c r="F11" s="174">
        <v>0</v>
      </c>
    </row>
    <row r="12" spans="1:6" ht="22.5" customHeight="1">
      <c r="A12" s="173" t="s">
        <v>1217</v>
      </c>
      <c r="B12" s="174">
        <v>0</v>
      </c>
      <c r="C12" s="174">
        <v>0</v>
      </c>
      <c r="D12" s="174">
        <v>0</v>
      </c>
      <c r="E12" s="174">
        <f t="shared" si="0"/>
        <v>0</v>
      </c>
      <c r="F12" s="174">
        <v>0</v>
      </c>
    </row>
    <row r="13" spans="1:6" ht="22.5" customHeight="1">
      <c r="A13" s="173" t="s">
        <v>1218</v>
      </c>
      <c r="B13" s="174">
        <v>0</v>
      </c>
      <c r="C13" s="174">
        <v>0</v>
      </c>
      <c r="D13" s="174">
        <v>0</v>
      </c>
      <c r="E13" s="174">
        <f t="shared" si="0"/>
        <v>0</v>
      </c>
      <c r="F13" s="174">
        <v>0</v>
      </c>
    </row>
    <row r="14" spans="1:6" ht="22.5" customHeight="1">
      <c r="A14" s="173" t="s">
        <v>1219</v>
      </c>
      <c r="B14" s="174">
        <v>0</v>
      </c>
      <c r="C14" s="174">
        <v>0</v>
      </c>
      <c r="D14" s="174">
        <v>0</v>
      </c>
      <c r="E14" s="174">
        <f t="shared" si="0"/>
        <v>0</v>
      </c>
      <c r="F14" s="174">
        <v>0</v>
      </c>
    </row>
    <row r="15" spans="1:6" ht="22.5" customHeight="1">
      <c r="A15" s="173" t="s">
        <v>1220</v>
      </c>
      <c r="B15" s="174">
        <v>0</v>
      </c>
      <c r="C15" s="174">
        <v>0</v>
      </c>
      <c r="D15" s="174">
        <v>0</v>
      </c>
      <c r="E15" s="174">
        <f t="shared" si="0"/>
        <v>0</v>
      </c>
      <c r="F15" s="174">
        <v>0</v>
      </c>
    </row>
    <row r="16" spans="1:6" ht="22.5" customHeight="1">
      <c r="A16" s="173" t="s">
        <v>1221</v>
      </c>
      <c r="B16" s="174">
        <v>0</v>
      </c>
      <c r="C16" s="174">
        <v>0</v>
      </c>
      <c r="D16" s="174">
        <v>0</v>
      </c>
      <c r="E16" s="174">
        <f t="shared" si="0"/>
        <v>0</v>
      </c>
      <c r="F16" s="174">
        <v>0</v>
      </c>
    </row>
    <row r="17" spans="1:6" ht="22.5" customHeight="1">
      <c r="A17" s="173" t="s">
        <v>1222</v>
      </c>
      <c r="B17" s="174">
        <v>0</v>
      </c>
      <c r="C17" s="174">
        <v>0</v>
      </c>
      <c r="D17" s="174">
        <v>0</v>
      </c>
      <c r="E17" s="174">
        <f t="shared" si="0"/>
        <v>0</v>
      </c>
      <c r="F17" s="174">
        <v>0</v>
      </c>
    </row>
    <row r="18" spans="1:6" ht="22.5" customHeight="1">
      <c r="A18" s="173" t="s">
        <v>1223</v>
      </c>
      <c r="B18" s="174">
        <v>561</v>
      </c>
      <c r="C18" s="174">
        <v>0</v>
      </c>
      <c r="D18" s="174">
        <v>0</v>
      </c>
      <c r="E18" s="174">
        <f>B18+C18+D18</f>
        <v>561</v>
      </c>
      <c r="F18" s="175">
        <f>E18/B18*100-100</f>
        <v>0</v>
      </c>
    </row>
    <row r="19" spans="1:6" ht="22.5" customHeight="1">
      <c r="A19" s="173" t="s">
        <v>1224</v>
      </c>
      <c r="B19" s="174">
        <f>SUM(B20:B24)</f>
        <v>43562</v>
      </c>
      <c r="C19" s="174">
        <f>SUM(C20:C24)</f>
        <v>0</v>
      </c>
      <c r="D19" s="174">
        <f>SUM(D20:D24)</f>
        <v>0</v>
      </c>
      <c r="E19" s="174">
        <f>SUM(E20:E24)</f>
        <v>43562</v>
      </c>
      <c r="F19" s="175">
        <f>E19/B19*100-100</f>
        <v>0</v>
      </c>
    </row>
    <row r="20" spans="1:6" ht="22.5" customHeight="1">
      <c r="A20" s="173" t="s">
        <v>1225</v>
      </c>
      <c r="B20" s="174">
        <v>43562</v>
      </c>
      <c r="C20" s="174">
        <v>0</v>
      </c>
      <c r="D20" s="174">
        <v>0</v>
      </c>
      <c r="E20" s="174">
        <f>B20+C20+D20</f>
        <v>43562</v>
      </c>
      <c r="F20" s="175">
        <f>E20/B20*100-100</f>
        <v>0</v>
      </c>
    </row>
    <row r="21" spans="1:6" ht="22.5" customHeight="1">
      <c r="A21" s="173" t="s">
        <v>1226</v>
      </c>
      <c r="B21" s="174">
        <v>0</v>
      </c>
      <c r="C21" s="174">
        <v>0</v>
      </c>
      <c r="D21" s="174">
        <v>0</v>
      </c>
      <c r="E21" s="174">
        <f t="shared" si="0"/>
        <v>0</v>
      </c>
      <c r="F21" s="174">
        <v>0</v>
      </c>
    </row>
    <row r="22" spans="1:6" ht="22.5" customHeight="1">
      <c r="A22" s="173" t="s">
        <v>1227</v>
      </c>
      <c r="B22" s="174">
        <v>0</v>
      </c>
      <c r="C22" s="174">
        <v>0</v>
      </c>
      <c r="D22" s="174">
        <v>0</v>
      </c>
      <c r="E22" s="174">
        <f t="shared" si="0"/>
        <v>0</v>
      </c>
      <c r="F22" s="174">
        <v>0</v>
      </c>
    </row>
    <row r="23" spans="1:6" ht="22.5" customHeight="1">
      <c r="A23" s="173" t="s">
        <v>1228</v>
      </c>
      <c r="B23" s="174">
        <v>0</v>
      </c>
      <c r="C23" s="174">
        <v>0</v>
      </c>
      <c r="D23" s="174">
        <v>0</v>
      </c>
      <c r="E23" s="174">
        <f t="shared" si="0"/>
        <v>0</v>
      </c>
      <c r="F23" s="174">
        <v>0</v>
      </c>
    </row>
    <row r="24" spans="1:6" ht="22.5" customHeight="1">
      <c r="A24" s="173" t="s">
        <v>1229</v>
      </c>
      <c r="B24" s="174">
        <v>0</v>
      </c>
      <c r="C24" s="174">
        <v>0</v>
      </c>
      <c r="D24" s="174">
        <v>0</v>
      </c>
      <c r="E24" s="174">
        <f t="shared" si="0"/>
        <v>0</v>
      </c>
      <c r="F24" s="174">
        <v>0</v>
      </c>
    </row>
    <row r="25" spans="1:6" ht="22.5" customHeight="1">
      <c r="A25" s="173" t="s">
        <v>1230</v>
      </c>
      <c r="B25" s="174">
        <v>0</v>
      </c>
      <c r="C25" s="174">
        <v>0</v>
      </c>
      <c r="D25" s="174">
        <v>0</v>
      </c>
      <c r="E25" s="174">
        <f t="shared" si="0"/>
        <v>0</v>
      </c>
      <c r="F25" s="174">
        <v>0</v>
      </c>
    </row>
    <row r="26" spans="1:6" ht="22.5" customHeight="1">
      <c r="A26" s="173" t="s">
        <v>1231</v>
      </c>
      <c r="B26" s="174">
        <f>SUM(B27:B28)</f>
        <v>0</v>
      </c>
      <c r="C26" s="174">
        <f>SUM(C27:C28)</f>
        <v>0</v>
      </c>
      <c r="D26" s="174">
        <f>SUM(D27:D28)</f>
        <v>0</v>
      </c>
      <c r="E26" s="174">
        <f t="shared" si="0"/>
        <v>0</v>
      </c>
      <c r="F26" s="174">
        <v>0</v>
      </c>
    </row>
    <row r="27" spans="1:6" ht="22.5" customHeight="1">
      <c r="A27" s="173" t="s">
        <v>1232</v>
      </c>
      <c r="B27" s="174">
        <v>0</v>
      </c>
      <c r="C27" s="174">
        <v>0</v>
      </c>
      <c r="D27" s="174">
        <v>0</v>
      </c>
      <c r="E27" s="174">
        <f t="shared" si="0"/>
        <v>0</v>
      </c>
      <c r="F27" s="174">
        <v>0</v>
      </c>
    </row>
    <row r="28" spans="1:6" ht="22.5" customHeight="1">
      <c r="A28" s="173" t="s">
        <v>1233</v>
      </c>
      <c r="B28" s="174">
        <v>0</v>
      </c>
      <c r="C28" s="174">
        <v>0</v>
      </c>
      <c r="D28" s="174">
        <v>0</v>
      </c>
      <c r="E28" s="174">
        <f t="shared" si="0"/>
        <v>0</v>
      </c>
      <c r="F28" s="174">
        <v>0</v>
      </c>
    </row>
    <row r="29" spans="1:6" ht="22.5" customHeight="1">
      <c r="A29" s="173" t="s">
        <v>1234</v>
      </c>
      <c r="B29" s="174">
        <v>0</v>
      </c>
      <c r="C29" s="174">
        <v>0</v>
      </c>
      <c r="D29" s="174">
        <v>0</v>
      </c>
      <c r="E29" s="174">
        <f t="shared" si="0"/>
        <v>0</v>
      </c>
      <c r="F29" s="174">
        <v>0</v>
      </c>
    </row>
    <row r="30" spans="1:6" ht="22.5" customHeight="1">
      <c r="A30" s="173" t="s">
        <v>1235</v>
      </c>
      <c r="B30" s="174">
        <v>0</v>
      </c>
      <c r="C30" s="174">
        <v>0</v>
      </c>
      <c r="D30" s="174">
        <v>0</v>
      </c>
      <c r="E30" s="174">
        <f t="shared" si="0"/>
        <v>0</v>
      </c>
      <c r="F30" s="174">
        <v>0</v>
      </c>
    </row>
    <row r="31" spans="1:6" ht="22.5" customHeight="1">
      <c r="A31" s="173" t="s">
        <v>1236</v>
      </c>
      <c r="B31" s="174">
        <v>0</v>
      </c>
      <c r="C31" s="174">
        <v>0</v>
      </c>
      <c r="D31" s="174">
        <v>0</v>
      </c>
      <c r="E31" s="174">
        <f t="shared" si="0"/>
        <v>0</v>
      </c>
      <c r="F31" s="174">
        <v>0</v>
      </c>
    </row>
    <row r="32" spans="1:6" ht="22.5" customHeight="1">
      <c r="A32" s="173" t="s">
        <v>1237</v>
      </c>
      <c r="B32" s="174">
        <v>0</v>
      </c>
      <c r="C32" s="174">
        <v>0</v>
      </c>
      <c r="D32" s="174">
        <v>0</v>
      </c>
      <c r="E32" s="174">
        <f t="shared" si="0"/>
        <v>0</v>
      </c>
      <c r="F32" s="174">
        <v>0</v>
      </c>
    </row>
    <row r="33" spans="1:6" ht="22.5" customHeight="1">
      <c r="A33" s="173" t="s">
        <v>1238</v>
      </c>
      <c r="B33" s="174">
        <v>0</v>
      </c>
      <c r="C33" s="174">
        <v>0</v>
      </c>
      <c r="D33" s="174">
        <v>0</v>
      </c>
      <c r="E33" s="174">
        <f t="shared" si="0"/>
        <v>0</v>
      </c>
      <c r="F33" s="174">
        <v>0</v>
      </c>
    </row>
    <row r="34" spans="1:6" ht="22.5" customHeight="1">
      <c r="A34" s="173" t="s">
        <v>1239</v>
      </c>
      <c r="B34" s="174">
        <v>0</v>
      </c>
      <c r="C34" s="174">
        <v>0</v>
      </c>
      <c r="D34" s="174">
        <v>0</v>
      </c>
      <c r="E34" s="174">
        <f t="shared" si="0"/>
        <v>0</v>
      </c>
      <c r="F34" s="174">
        <v>0</v>
      </c>
    </row>
    <row r="35" spans="1:6" ht="22.5" customHeight="1">
      <c r="A35" s="176" t="s">
        <v>1240</v>
      </c>
      <c r="B35" s="174">
        <v>0</v>
      </c>
      <c r="C35" s="174">
        <v>0</v>
      </c>
      <c r="D35" s="174">
        <v>0</v>
      </c>
      <c r="E35" s="174">
        <f t="shared" si="0"/>
        <v>0</v>
      </c>
      <c r="F35" s="174">
        <v>0</v>
      </c>
    </row>
    <row r="36" spans="1:6" ht="22.5" customHeight="1">
      <c r="A36" s="176" t="s">
        <v>1241</v>
      </c>
      <c r="B36" s="174">
        <v>0</v>
      </c>
      <c r="C36" s="174">
        <v>0</v>
      </c>
      <c r="D36" s="174">
        <v>0</v>
      </c>
      <c r="E36" s="174">
        <f t="shared" si="0"/>
        <v>0</v>
      </c>
      <c r="F36" s="174">
        <v>0</v>
      </c>
    </row>
    <row r="37" spans="1:6" ht="22.5" customHeight="1">
      <c r="A37" s="176" t="s">
        <v>1242</v>
      </c>
      <c r="B37" s="174">
        <v>0</v>
      </c>
      <c r="C37" s="174">
        <v>0</v>
      </c>
      <c r="D37" s="174">
        <v>0</v>
      </c>
      <c r="E37" s="174">
        <f t="shared" si="0"/>
        <v>0</v>
      </c>
      <c r="F37" s="174">
        <v>0</v>
      </c>
    </row>
    <row r="38" spans="1:6" ht="22.5" customHeight="1">
      <c r="A38" s="176" t="s">
        <v>1243</v>
      </c>
      <c r="B38" s="174">
        <v>0</v>
      </c>
      <c r="C38" s="174">
        <v>0</v>
      </c>
      <c r="D38" s="174">
        <v>0</v>
      </c>
      <c r="E38" s="174">
        <f t="shared" si="0"/>
        <v>0</v>
      </c>
      <c r="F38" s="174">
        <v>0</v>
      </c>
    </row>
    <row r="39" spans="1:6" ht="22.5" customHeight="1">
      <c r="A39" s="176"/>
      <c r="B39" s="177"/>
      <c r="C39" s="177"/>
      <c r="D39" s="177"/>
      <c r="E39" s="174"/>
      <c r="F39" s="174"/>
    </row>
    <row r="40" spans="1:6" ht="22.5" customHeight="1">
      <c r="A40" s="170" t="s">
        <v>1244</v>
      </c>
      <c r="B40" s="174">
        <f>SUM(B8:B19,B25,B26,B29:B31,B35:B38)</f>
        <v>44123</v>
      </c>
      <c r="C40" s="174">
        <f>SUM(C8:C19,C25,C26,C29:C31,C35:C38)</f>
        <v>0</v>
      </c>
      <c r="D40" s="174">
        <f>SUM(D8:D19,D25,D26,D29:D31,D35:D38)</f>
        <v>0</v>
      </c>
      <c r="E40" s="174">
        <f>SUM(E8:E19,E25,E26,E29:E31,E35:E38)</f>
        <v>44123</v>
      </c>
      <c r="F40" s="175">
        <f>E40/B40*100-100</f>
        <v>0</v>
      </c>
    </row>
    <row r="41" spans="1:6" ht="22.5" customHeight="1">
      <c r="A41" s="178" t="s">
        <v>89</v>
      </c>
      <c r="B41" s="174">
        <f>SUM(B42,B45:B46,B48:B49)</f>
        <v>11167</v>
      </c>
      <c r="C41" s="174">
        <f>SUM(C42,C45:C46,C48:C49)</f>
        <v>41900</v>
      </c>
      <c r="D41" s="174">
        <f>SUM(D42,D45,D46,D48,D49)</f>
        <v>0</v>
      </c>
      <c r="E41" s="174">
        <f>SUM(E42,E45:E46,E48:E49)</f>
        <v>53067</v>
      </c>
      <c r="F41" s="175">
        <f>E41/B41*100-100</f>
        <v>375.21268021850096</v>
      </c>
    </row>
    <row r="42" spans="1:6" ht="22.5" customHeight="1">
      <c r="A42" s="176" t="s">
        <v>1245</v>
      </c>
      <c r="B42" s="174">
        <f>SUM(B43:B44)</f>
        <v>0</v>
      </c>
      <c r="C42" s="174">
        <f>SUM(C43:C44)</f>
        <v>0</v>
      </c>
      <c r="D42" s="174">
        <f>SUM(D43:D44)</f>
        <v>0</v>
      </c>
      <c r="E42" s="174">
        <f t="shared" si="0"/>
        <v>0</v>
      </c>
      <c r="F42" s="174">
        <v>0</v>
      </c>
    </row>
    <row r="43" spans="1:6" ht="22.5" customHeight="1">
      <c r="A43" s="176" t="s">
        <v>1246</v>
      </c>
      <c r="B43" s="174">
        <v>0</v>
      </c>
      <c r="C43" s="174">
        <v>0</v>
      </c>
      <c r="D43" s="174">
        <v>0</v>
      </c>
      <c r="E43" s="174">
        <f t="shared" si="0"/>
        <v>0</v>
      </c>
      <c r="F43" s="174">
        <v>0</v>
      </c>
    </row>
    <row r="44" spans="1:6" ht="22.5" customHeight="1">
      <c r="A44" s="176" t="s">
        <v>1247</v>
      </c>
      <c r="B44" s="174">
        <v>0</v>
      </c>
      <c r="C44" s="174">
        <v>0</v>
      </c>
      <c r="D44" s="174">
        <v>0</v>
      </c>
      <c r="E44" s="174">
        <f t="shared" si="0"/>
        <v>0</v>
      </c>
      <c r="F44" s="174">
        <v>0</v>
      </c>
    </row>
    <row r="45" spans="1:6" ht="22.5" customHeight="1">
      <c r="A45" s="176" t="s">
        <v>1248</v>
      </c>
      <c r="B45" s="174">
        <v>1167</v>
      </c>
      <c r="C45" s="174">
        <v>0</v>
      </c>
      <c r="D45" s="174">
        <v>0</v>
      </c>
      <c r="E45" s="174">
        <f>B45+C45+D45</f>
        <v>1167</v>
      </c>
      <c r="F45" s="174">
        <f aca="true" t="shared" si="1" ref="F45:F50">E45/B45*100-100</f>
        <v>0</v>
      </c>
    </row>
    <row r="46" spans="1:6" ht="22.5" customHeight="1">
      <c r="A46" s="176" t="s">
        <v>1249</v>
      </c>
      <c r="B46" s="174">
        <v>0</v>
      </c>
      <c r="C46" s="174">
        <v>0</v>
      </c>
      <c r="D46" s="174">
        <v>0</v>
      </c>
      <c r="E46" s="174">
        <f t="shared" si="0"/>
        <v>0</v>
      </c>
      <c r="F46" s="174">
        <v>0</v>
      </c>
    </row>
    <row r="47" spans="1:6" ht="22.5" customHeight="1">
      <c r="A47" s="176" t="s">
        <v>1250</v>
      </c>
      <c r="B47" s="174">
        <v>0</v>
      </c>
      <c r="C47" s="174">
        <v>0</v>
      </c>
      <c r="D47" s="174">
        <v>0</v>
      </c>
      <c r="E47" s="174">
        <f t="shared" si="0"/>
        <v>0</v>
      </c>
      <c r="F47" s="174">
        <v>0</v>
      </c>
    </row>
    <row r="48" spans="1:6" ht="22.5" customHeight="1">
      <c r="A48" s="176" t="s">
        <v>1251</v>
      </c>
      <c r="B48" s="174">
        <v>0</v>
      </c>
      <c r="C48" s="174">
        <v>0</v>
      </c>
      <c r="D48" s="174">
        <v>0</v>
      </c>
      <c r="E48" s="174">
        <f t="shared" si="0"/>
        <v>0</v>
      </c>
      <c r="F48" s="174">
        <v>0</v>
      </c>
    </row>
    <row r="49" spans="1:6" ht="22.5" customHeight="1">
      <c r="A49" s="176" t="s">
        <v>1252</v>
      </c>
      <c r="B49" s="174">
        <v>10000</v>
      </c>
      <c r="C49" s="174">
        <v>41900</v>
      </c>
      <c r="D49" s="174">
        <v>0</v>
      </c>
      <c r="E49" s="174">
        <f>B49+C49+D49</f>
        <v>51900</v>
      </c>
      <c r="F49" s="175">
        <f t="shared" si="1"/>
        <v>419</v>
      </c>
    </row>
    <row r="50" spans="1:6" ht="22.5" customHeight="1">
      <c r="A50" s="170" t="s">
        <v>1253</v>
      </c>
      <c r="B50" s="174">
        <f>SUM(B40:B41)</f>
        <v>55290</v>
      </c>
      <c r="C50" s="174">
        <f>SUM(C40:C41)</f>
        <v>41900</v>
      </c>
      <c r="D50" s="174">
        <f>SUM(D40:D41)</f>
        <v>0</v>
      </c>
      <c r="E50" s="174">
        <f>SUM(E40:E41)</f>
        <v>97190</v>
      </c>
      <c r="F50" s="175">
        <f t="shared" si="1"/>
        <v>75.78223910291192</v>
      </c>
    </row>
    <row r="51" ht="14.25">
      <c r="B51" s="179"/>
    </row>
    <row r="52" ht="14.25">
      <c r="B52" s="179"/>
    </row>
    <row r="53" ht="14.25">
      <c r="B53" s="179"/>
    </row>
    <row r="54" ht="14.25">
      <c r="B54" s="179"/>
    </row>
    <row r="55" ht="14.25">
      <c r="B55" s="179"/>
    </row>
    <row r="56" ht="14.25">
      <c r="B56" s="179"/>
    </row>
    <row r="57" ht="14.25">
      <c r="B57" s="179"/>
    </row>
    <row r="58" ht="14.25">
      <c r="B58" s="179"/>
    </row>
    <row r="59" ht="14.25">
      <c r="B59" s="179"/>
    </row>
    <row r="60" ht="14.25">
      <c r="B60" s="179"/>
    </row>
    <row r="61" ht="14.25">
      <c r="B61" s="179"/>
    </row>
    <row r="62" ht="14.25">
      <c r="B62" s="179"/>
    </row>
    <row r="63" ht="14.25">
      <c r="B63" s="179"/>
    </row>
    <row r="64" ht="14.25">
      <c r="B64" s="179"/>
    </row>
    <row r="65" ht="14.25">
      <c r="B65" s="179"/>
    </row>
    <row r="66" ht="14.25">
      <c r="B66" s="179"/>
    </row>
    <row r="67" ht="14.25">
      <c r="B67" s="179"/>
    </row>
    <row r="68" ht="14.25">
      <c r="B68" s="179"/>
    </row>
    <row r="69" ht="14.25">
      <c r="B69" s="179"/>
    </row>
    <row r="70" ht="14.25">
      <c r="B70" s="179"/>
    </row>
    <row r="71" ht="14.25">
      <c r="B71" s="179"/>
    </row>
    <row r="72" ht="14.25">
      <c r="B72" s="179"/>
    </row>
    <row r="73" ht="14.25">
      <c r="B73" s="179"/>
    </row>
    <row r="74" ht="14.25">
      <c r="B74" s="179"/>
    </row>
    <row r="75" ht="14.25">
      <c r="B75" s="179"/>
    </row>
    <row r="76" ht="14.25">
      <c r="B76" s="179"/>
    </row>
  </sheetData>
  <sheetProtection/>
  <mergeCells count="2">
    <mergeCell ref="A3:F3"/>
    <mergeCell ref="A6:F6"/>
  </mergeCells>
  <printOptions horizontalCentered="1"/>
  <pageMargins left="0.39" right="0.16" top="0.31" bottom="0.59" header="0.31" footer="0.31"/>
  <pageSetup firstPageNumber="30" useFirstPageNumber="1" horizontalDpi="600" verticalDpi="600" orientation="landscape" paperSize="9"/>
  <headerFooter alignWithMargins="0">
    <oddFooter>&amp;C&amp;"宋体"&amp;12&amp;P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2:F258"/>
  <sheetViews>
    <sheetView workbookViewId="0" topLeftCell="A1">
      <pane xSplit="1" ySplit="7" topLeftCell="B220" activePane="bottomRight" state="frozen"/>
      <selection pane="bottomRight" activeCell="A255" sqref="A255:IV255"/>
    </sheetView>
  </sheetViews>
  <sheetFormatPr defaultColWidth="9.00390625" defaultRowHeight="15"/>
  <cols>
    <col min="1" max="1" width="58.00390625" style="148" customWidth="1"/>
    <col min="2" max="2" width="15.421875" style="148" customWidth="1"/>
    <col min="3" max="3" width="17.57421875" style="148" customWidth="1"/>
    <col min="4" max="4" width="17.140625" style="148" customWidth="1"/>
    <col min="5" max="5" width="17.421875" style="148" customWidth="1"/>
    <col min="6" max="6" width="16.00390625" style="148" customWidth="1"/>
    <col min="7" max="16384" width="9.00390625" style="148" customWidth="1"/>
  </cols>
  <sheetData>
    <row r="1" ht="9.75" customHeight="1"/>
    <row r="2" ht="15.75" customHeight="1">
      <c r="A2" s="149" t="s">
        <v>12</v>
      </c>
    </row>
    <row r="3" spans="1:6" ht="20.25">
      <c r="A3" s="150" t="s">
        <v>1254</v>
      </c>
      <c r="B3" s="150"/>
      <c r="C3" s="150"/>
      <c r="D3" s="150"/>
      <c r="E3" s="150"/>
      <c r="F3" s="150"/>
    </row>
    <row r="4" spans="1:2" ht="12" customHeight="1">
      <c r="A4" s="151"/>
      <c r="B4" s="151"/>
    </row>
    <row r="5" spans="2:6" ht="14.25">
      <c r="B5" s="152"/>
      <c r="F5" s="153" t="s">
        <v>30</v>
      </c>
    </row>
    <row r="6" spans="1:6" ht="20.25" customHeight="1">
      <c r="A6" s="154" t="s">
        <v>1255</v>
      </c>
      <c r="B6" s="155"/>
      <c r="C6" s="155"/>
      <c r="D6" s="155"/>
      <c r="E6" s="155"/>
      <c r="F6" s="155"/>
    </row>
    <row r="7" spans="1:6" ht="61.5" customHeight="1">
      <c r="A7" s="154" t="s">
        <v>1256</v>
      </c>
      <c r="B7" s="156" t="s">
        <v>34</v>
      </c>
      <c r="C7" s="157" t="s">
        <v>35</v>
      </c>
      <c r="D7" s="157" t="s">
        <v>36</v>
      </c>
      <c r="E7" s="157" t="s">
        <v>37</v>
      </c>
      <c r="F7" s="157" t="s">
        <v>38</v>
      </c>
    </row>
    <row r="8" spans="1:6" ht="19.5" customHeight="1">
      <c r="A8" s="158" t="s">
        <v>1257</v>
      </c>
      <c r="B8" s="159">
        <f>SUM(B9)</f>
        <v>0</v>
      </c>
      <c r="C8" s="159">
        <f>SUM(C9)</f>
        <v>0</v>
      </c>
      <c r="D8" s="159">
        <f>SUM(D9)</f>
        <v>0</v>
      </c>
      <c r="E8" s="159">
        <f>SUM(E9)</f>
        <v>0</v>
      </c>
      <c r="F8" s="159">
        <v>0</v>
      </c>
    </row>
    <row r="9" spans="1:6" ht="22.5" customHeight="1">
      <c r="A9" s="160" t="s">
        <v>1258</v>
      </c>
      <c r="B9" s="159">
        <f>SUM(B10:B13)</f>
        <v>0</v>
      </c>
      <c r="C9" s="159">
        <f>SUM(C10:C13)</f>
        <v>0</v>
      </c>
      <c r="D9" s="159">
        <f>SUM(D10:D13)</f>
        <v>0</v>
      </c>
      <c r="E9" s="159">
        <f>SUM(E10:E13)</f>
        <v>0</v>
      </c>
      <c r="F9" s="159">
        <v>0</v>
      </c>
    </row>
    <row r="10" spans="1:6" ht="24" customHeight="1" hidden="1">
      <c r="A10" s="158" t="s">
        <v>1259</v>
      </c>
      <c r="B10" s="159"/>
      <c r="C10" s="159"/>
      <c r="D10" s="159"/>
      <c r="E10" s="159">
        <f>B10+C10-D10</f>
        <v>0</v>
      </c>
      <c r="F10" s="159" t="e">
        <f>E10/B10*100-100</f>
        <v>#DIV/0!</v>
      </c>
    </row>
    <row r="11" spans="1:6" ht="24" customHeight="1" hidden="1">
      <c r="A11" s="158" t="s">
        <v>1260</v>
      </c>
      <c r="B11" s="159"/>
      <c r="C11" s="159"/>
      <c r="D11" s="159"/>
      <c r="E11" s="159">
        <f>B11+C11-D11</f>
        <v>0</v>
      </c>
      <c r="F11" s="159" t="e">
        <f>E11/B11*100-100</f>
        <v>#DIV/0!</v>
      </c>
    </row>
    <row r="12" spans="1:6" ht="24" customHeight="1" hidden="1">
      <c r="A12" s="158" t="s">
        <v>1261</v>
      </c>
      <c r="B12" s="159"/>
      <c r="C12" s="159"/>
      <c r="D12" s="159"/>
      <c r="E12" s="159">
        <f>B12+C12-D12</f>
        <v>0</v>
      </c>
      <c r="F12" s="159" t="e">
        <f>E12/B12*100-100</f>
        <v>#DIV/0!</v>
      </c>
    </row>
    <row r="13" spans="1:6" ht="19.5" customHeight="1">
      <c r="A13" s="158" t="s">
        <v>1262</v>
      </c>
      <c r="B13" s="159">
        <v>0</v>
      </c>
      <c r="C13" s="159">
        <v>0</v>
      </c>
      <c r="D13" s="159">
        <v>0</v>
      </c>
      <c r="E13" s="159">
        <f>B13+C13+D13</f>
        <v>0</v>
      </c>
      <c r="F13" s="159">
        <v>0</v>
      </c>
    </row>
    <row r="14" spans="1:6" ht="19.5" customHeight="1">
      <c r="A14" s="158" t="s">
        <v>1263</v>
      </c>
      <c r="B14" s="159">
        <f>SUM(B15,B19,B23)</f>
        <v>209</v>
      </c>
      <c r="C14" s="159">
        <f>SUM(C15,C19,C23)</f>
        <v>0</v>
      </c>
      <c r="D14" s="159">
        <f>SUM(D15,D19,D23)</f>
        <v>0</v>
      </c>
      <c r="E14" s="159">
        <f>SUM(E15,E19,E23)</f>
        <v>209</v>
      </c>
      <c r="F14" s="159">
        <v>0</v>
      </c>
    </row>
    <row r="15" spans="1:6" ht="19.5" customHeight="1">
      <c r="A15" s="158" t="s">
        <v>1264</v>
      </c>
      <c r="B15" s="159">
        <f>SUM(B16:B18)</f>
        <v>180</v>
      </c>
      <c r="C15" s="159">
        <f>SUM(C16:C18)</f>
        <v>0</v>
      </c>
      <c r="D15" s="159">
        <f>SUM(D16:D18)</f>
        <v>0</v>
      </c>
      <c r="E15" s="159">
        <f>SUM(E16:E18)</f>
        <v>180</v>
      </c>
      <c r="F15" s="159">
        <f aca="true" t="shared" si="0" ref="F15:F22">E15/B15*100-100</f>
        <v>0</v>
      </c>
    </row>
    <row r="16" spans="1:6" ht="19.5" customHeight="1">
      <c r="A16" s="158" t="s">
        <v>1265</v>
      </c>
      <c r="B16" s="159">
        <v>73</v>
      </c>
      <c r="C16" s="159">
        <v>0</v>
      </c>
      <c r="D16" s="159">
        <v>0</v>
      </c>
      <c r="E16" s="159">
        <f aca="true" t="shared" si="1" ref="E16:E22">B16+C16-D16</f>
        <v>73</v>
      </c>
      <c r="F16" s="159">
        <f t="shared" si="0"/>
        <v>0</v>
      </c>
    </row>
    <row r="17" spans="1:6" ht="19.5" customHeight="1">
      <c r="A17" s="158" t="s">
        <v>1266</v>
      </c>
      <c r="B17" s="159">
        <v>107</v>
      </c>
      <c r="C17" s="159">
        <v>0</v>
      </c>
      <c r="D17" s="159">
        <v>0</v>
      </c>
      <c r="E17" s="159">
        <f t="shared" si="1"/>
        <v>107</v>
      </c>
      <c r="F17" s="159">
        <f t="shared" si="0"/>
        <v>0</v>
      </c>
    </row>
    <row r="18" spans="1:6" ht="19.5" customHeight="1" hidden="1">
      <c r="A18" s="158" t="s">
        <v>1267</v>
      </c>
      <c r="B18" s="159">
        <v>0</v>
      </c>
      <c r="C18" s="159"/>
      <c r="D18" s="159"/>
      <c r="E18" s="159">
        <f t="shared" si="1"/>
        <v>0</v>
      </c>
      <c r="F18" s="159" t="e">
        <f t="shared" si="0"/>
        <v>#DIV/0!</v>
      </c>
    </row>
    <row r="19" spans="1:6" ht="19.5" customHeight="1">
      <c r="A19" s="161" t="s">
        <v>1268</v>
      </c>
      <c r="B19" s="159">
        <f>SUM(B20:B22)</f>
        <v>29</v>
      </c>
      <c r="C19" s="159">
        <f>SUM(C20:C22)</f>
        <v>0</v>
      </c>
      <c r="D19" s="159">
        <f>SUM(D20:D22)</f>
        <v>0</v>
      </c>
      <c r="E19" s="159">
        <f t="shared" si="1"/>
        <v>29</v>
      </c>
      <c r="F19" s="159">
        <f t="shared" si="0"/>
        <v>0</v>
      </c>
    </row>
    <row r="20" spans="1:6" ht="19.5" customHeight="1">
      <c r="A20" s="161" t="s">
        <v>1265</v>
      </c>
      <c r="B20" s="159">
        <v>29</v>
      </c>
      <c r="C20" s="159">
        <v>0</v>
      </c>
      <c r="D20" s="159">
        <v>0</v>
      </c>
      <c r="E20" s="159">
        <f t="shared" si="1"/>
        <v>29</v>
      </c>
      <c r="F20" s="159">
        <f t="shared" si="0"/>
        <v>0</v>
      </c>
    </row>
    <row r="21" spans="1:6" ht="19.5" customHeight="1" hidden="1">
      <c r="A21" s="161" t="s">
        <v>1266</v>
      </c>
      <c r="B21" s="159"/>
      <c r="C21" s="159"/>
      <c r="D21" s="159"/>
      <c r="E21" s="159">
        <f t="shared" si="1"/>
        <v>0</v>
      </c>
      <c r="F21" s="159" t="e">
        <f t="shared" si="0"/>
        <v>#DIV/0!</v>
      </c>
    </row>
    <row r="22" spans="1:6" ht="19.5" customHeight="1" hidden="1">
      <c r="A22" s="161" t="s">
        <v>1269</v>
      </c>
      <c r="B22" s="159"/>
      <c r="C22" s="159"/>
      <c r="D22" s="159"/>
      <c r="E22" s="159">
        <f t="shared" si="1"/>
        <v>0</v>
      </c>
      <c r="F22" s="159" t="e">
        <f t="shared" si="0"/>
        <v>#DIV/0!</v>
      </c>
    </row>
    <row r="23" spans="1:6" ht="19.5" customHeight="1">
      <c r="A23" s="158" t="s">
        <v>1270</v>
      </c>
      <c r="B23" s="159">
        <f>SUM(B24:B26)</f>
        <v>0</v>
      </c>
      <c r="C23" s="159">
        <f>SUM(C24:C26)</f>
        <v>0</v>
      </c>
      <c r="D23" s="159">
        <f>SUM(D24:D26)</f>
        <v>0</v>
      </c>
      <c r="E23" s="159">
        <f>SUM(E24:E26)</f>
        <v>0</v>
      </c>
      <c r="F23" s="159">
        <v>0</v>
      </c>
    </row>
    <row r="24" spans="1:6" ht="19.5" customHeight="1" hidden="1">
      <c r="A24" s="158" t="s">
        <v>1265</v>
      </c>
      <c r="B24" s="159"/>
      <c r="C24" s="159"/>
      <c r="D24" s="159"/>
      <c r="E24" s="159">
        <f aca="true" t="shared" si="2" ref="E24:E58">B24+C24-D24</f>
        <v>0</v>
      </c>
      <c r="F24" s="159" t="e">
        <f aca="true" t="shared" si="3" ref="F24:F58">E24/B24*100-100</f>
        <v>#DIV/0!</v>
      </c>
    </row>
    <row r="25" spans="1:6" ht="19.5" customHeight="1" hidden="1">
      <c r="A25" s="158" t="s">
        <v>1266</v>
      </c>
      <c r="B25" s="159"/>
      <c r="C25" s="159"/>
      <c r="D25" s="159"/>
      <c r="E25" s="159">
        <f t="shared" si="2"/>
        <v>0</v>
      </c>
      <c r="F25" s="159" t="e">
        <f t="shared" si="3"/>
        <v>#DIV/0!</v>
      </c>
    </row>
    <row r="26" spans="1:6" ht="19.5" customHeight="1" hidden="1">
      <c r="A26" s="158" t="s">
        <v>1269</v>
      </c>
      <c r="B26" s="159"/>
      <c r="C26" s="159"/>
      <c r="D26" s="159"/>
      <c r="E26" s="159">
        <f t="shared" si="2"/>
        <v>0</v>
      </c>
      <c r="F26" s="159" t="e">
        <f t="shared" si="3"/>
        <v>#DIV/0!</v>
      </c>
    </row>
    <row r="27" spans="1:6" ht="19.5" customHeight="1">
      <c r="A27" s="158" t="s">
        <v>1271</v>
      </c>
      <c r="B27" s="159">
        <f>SUM(B28,B29)</f>
        <v>0</v>
      </c>
      <c r="C27" s="159">
        <f>SUM(C28,C29)</f>
        <v>0</v>
      </c>
      <c r="D27" s="159">
        <f>SUM(D28,D29)</f>
        <v>0</v>
      </c>
      <c r="E27" s="159">
        <f>SUM(E28,E29)</f>
        <v>0</v>
      </c>
      <c r="F27" s="159">
        <v>0</v>
      </c>
    </row>
    <row r="28" spans="1:6" ht="19.5" customHeight="1" hidden="1">
      <c r="A28" s="158" t="s">
        <v>1272</v>
      </c>
      <c r="B28" s="159"/>
      <c r="C28" s="159"/>
      <c r="D28" s="159"/>
      <c r="E28" s="159">
        <f t="shared" si="2"/>
        <v>0</v>
      </c>
      <c r="F28" s="159" t="e">
        <f t="shared" si="3"/>
        <v>#DIV/0!</v>
      </c>
    </row>
    <row r="29" spans="1:6" ht="19.5" customHeight="1" hidden="1">
      <c r="A29" s="158" t="s">
        <v>1273</v>
      </c>
      <c r="B29" s="159">
        <f>SUM(B30:B33)</f>
        <v>0</v>
      </c>
      <c r="C29" s="159">
        <f>SUM(C30:C33)</f>
        <v>0</v>
      </c>
      <c r="D29" s="159">
        <f>SUM(D30:D33)</f>
        <v>0</v>
      </c>
      <c r="E29" s="159">
        <f>SUM(E30:E33)</f>
        <v>0</v>
      </c>
      <c r="F29" s="159" t="e">
        <f t="shared" si="3"/>
        <v>#DIV/0!</v>
      </c>
    </row>
    <row r="30" spans="1:6" ht="19.5" customHeight="1" hidden="1">
      <c r="A30" s="158" t="s">
        <v>1274</v>
      </c>
      <c r="B30" s="159"/>
      <c r="C30" s="159"/>
      <c r="D30" s="159"/>
      <c r="E30" s="159">
        <f t="shared" si="2"/>
        <v>0</v>
      </c>
      <c r="F30" s="159" t="e">
        <f t="shared" si="3"/>
        <v>#DIV/0!</v>
      </c>
    </row>
    <row r="31" spans="1:6" ht="19.5" customHeight="1" hidden="1">
      <c r="A31" s="158" t="s">
        <v>1275</v>
      </c>
      <c r="B31" s="159"/>
      <c r="C31" s="159"/>
      <c r="D31" s="159"/>
      <c r="E31" s="159">
        <f t="shared" si="2"/>
        <v>0</v>
      </c>
      <c r="F31" s="159" t="e">
        <f t="shared" si="3"/>
        <v>#DIV/0!</v>
      </c>
    </row>
    <row r="32" spans="1:6" ht="19.5" customHeight="1" hidden="1">
      <c r="A32" s="158" t="s">
        <v>1276</v>
      </c>
      <c r="B32" s="159"/>
      <c r="C32" s="159"/>
      <c r="D32" s="159"/>
      <c r="E32" s="159">
        <f t="shared" si="2"/>
        <v>0</v>
      </c>
      <c r="F32" s="159" t="e">
        <f t="shared" si="3"/>
        <v>#DIV/0!</v>
      </c>
    </row>
    <row r="33" spans="1:6" ht="19.5" customHeight="1" hidden="1">
      <c r="A33" s="158" t="s">
        <v>1277</v>
      </c>
      <c r="B33" s="159"/>
      <c r="C33" s="159"/>
      <c r="D33" s="159"/>
      <c r="E33" s="159">
        <f t="shared" si="2"/>
        <v>0</v>
      </c>
      <c r="F33" s="159" t="e">
        <f t="shared" si="3"/>
        <v>#DIV/0!</v>
      </c>
    </row>
    <row r="34" spans="1:6" ht="19.5" customHeight="1">
      <c r="A34" s="158" t="s">
        <v>1278</v>
      </c>
      <c r="B34" s="159">
        <f>SUM(B35,B48,B52,B59,B53,B60,B61,B62,B68,B69,B78:B79,B85)</f>
        <v>20513</v>
      </c>
      <c r="C34" s="159">
        <f>SUM(C35,C48,C52,C59,C53,C60,C61,C62,C68,C69,C78:C79,C85)</f>
        <v>0</v>
      </c>
      <c r="D34" s="159">
        <f>SUM(D35,D48,D52,D59,D53,D60,D61,D62,D68,D69,D78:D79,D85)</f>
        <v>0</v>
      </c>
      <c r="E34" s="159">
        <f>B34+C34+D34</f>
        <v>20513</v>
      </c>
      <c r="F34" s="159">
        <f t="shared" si="3"/>
        <v>0</v>
      </c>
    </row>
    <row r="35" spans="1:6" ht="19.5" customHeight="1">
      <c r="A35" s="158" t="s">
        <v>1279</v>
      </c>
      <c r="B35" s="159">
        <f>SUM(B36:B47)</f>
        <v>19807</v>
      </c>
      <c r="C35" s="159">
        <f>SUM(C36:C47)</f>
        <v>0</v>
      </c>
      <c r="D35" s="159">
        <f>SUM(D36:D47)</f>
        <v>0</v>
      </c>
      <c r="E35" s="159">
        <f>SUM(E36:E47)</f>
        <v>19807</v>
      </c>
      <c r="F35" s="159">
        <f t="shared" si="3"/>
        <v>0</v>
      </c>
    </row>
    <row r="36" spans="1:6" ht="19.5" customHeight="1">
      <c r="A36" s="158" t="s">
        <v>1280</v>
      </c>
      <c r="B36" s="159">
        <v>6011</v>
      </c>
      <c r="C36" s="159">
        <v>0</v>
      </c>
      <c r="D36" s="159">
        <v>0</v>
      </c>
      <c r="E36" s="159">
        <f>B36+C36+D36</f>
        <v>6011</v>
      </c>
      <c r="F36" s="159">
        <f t="shared" si="3"/>
        <v>0</v>
      </c>
    </row>
    <row r="37" spans="1:6" ht="19.5" customHeight="1">
      <c r="A37" s="158" t="s">
        <v>1281</v>
      </c>
      <c r="B37" s="159">
        <v>13536</v>
      </c>
      <c r="C37" s="159">
        <v>0</v>
      </c>
      <c r="D37" s="159">
        <v>0</v>
      </c>
      <c r="E37" s="159">
        <f>B37+C37+D37</f>
        <v>13536</v>
      </c>
      <c r="F37" s="159">
        <f t="shared" si="3"/>
        <v>0</v>
      </c>
    </row>
    <row r="38" spans="1:6" ht="19.5" customHeight="1">
      <c r="A38" s="158" t="s">
        <v>1282</v>
      </c>
      <c r="B38" s="159">
        <v>35</v>
      </c>
      <c r="C38" s="159">
        <v>0</v>
      </c>
      <c r="D38" s="159">
        <v>0</v>
      </c>
      <c r="E38" s="159">
        <f>B38+C38+D38</f>
        <v>35</v>
      </c>
      <c r="F38" s="159">
        <f t="shared" si="3"/>
        <v>0</v>
      </c>
    </row>
    <row r="39" spans="1:6" ht="19.5" customHeight="1">
      <c r="A39" s="158" t="s">
        <v>1283</v>
      </c>
      <c r="B39" s="159">
        <v>210</v>
      </c>
      <c r="C39" s="159">
        <v>0</v>
      </c>
      <c r="D39" s="159">
        <v>0</v>
      </c>
      <c r="E39" s="159">
        <f t="shared" si="2"/>
        <v>210</v>
      </c>
      <c r="F39" s="159">
        <f t="shared" si="3"/>
        <v>0</v>
      </c>
    </row>
    <row r="40" spans="1:6" ht="19.5" customHeight="1" hidden="1">
      <c r="A40" s="158" t="s">
        <v>1284</v>
      </c>
      <c r="B40" s="159">
        <v>0</v>
      </c>
      <c r="C40" s="159"/>
      <c r="D40" s="159"/>
      <c r="E40" s="159">
        <f t="shared" si="2"/>
        <v>0</v>
      </c>
      <c r="F40" s="159" t="e">
        <f t="shared" si="3"/>
        <v>#DIV/0!</v>
      </c>
    </row>
    <row r="41" spans="1:6" ht="19.5" customHeight="1">
      <c r="A41" s="158" t="s">
        <v>1285</v>
      </c>
      <c r="B41" s="159">
        <v>15</v>
      </c>
      <c r="C41" s="159">
        <v>0</v>
      </c>
      <c r="D41" s="159">
        <v>0</v>
      </c>
      <c r="E41" s="159">
        <f>B41+C41+D41</f>
        <v>15</v>
      </c>
      <c r="F41" s="159">
        <f t="shared" si="3"/>
        <v>0</v>
      </c>
    </row>
    <row r="42" spans="1:6" ht="19.5" customHeight="1" hidden="1">
      <c r="A42" s="158" t="s">
        <v>1286</v>
      </c>
      <c r="B42" s="159"/>
      <c r="C42" s="159"/>
      <c r="D42" s="159"/>
      <c r="E42" s="159">
        <f t="shared" si="2"/>
        <v>0</v>
      </c>
      <c r="F42" s="159" t="e">
        <f t="shared" si="3"/>
        <v>#DIV/0!</v>
      </c>
    </row>
    <row r="43" spans="1:6" ht="19.5" customHeight="1" hidden="1">
      <c r="A43" s="158" t="s">
        <v>1287</v>
      </c>
      <c r="B43" s="159"/>
      <c r="C43" s="159"/>
      <c r="D43" s="159"/>
      <c r="E43" s="159">
        <f t="shared" si="2"/>
        <v>0</v>
      </c>
      <c r="F43" s="159" t="e">
        <f t="shared" si="3"/>
        <v>#DIV/0!</v>
      </c>
    </row>
    <row r="44" spans="1:6" ht="19.5" customHeight="1" hidden="1">
      <c r="A44" s="158" t="s">
        <v>1288</v>
      </c>
      <c r="B44" s="159"/>
      <c r="C44" s="159"/>
      <c r="D44" s="159"/>
      <c r="E44" s="159">
        <f t="shared" si="2"/>
        <v>0</v>
      </c>
      <c r="F44" s="159" t="e">
        <f t="shared" si="3"/>
        <v>#DIV/0!</v>
      </c>
    </row>
    <row r="45" spans="1:6" ht="19.5" customHeight="1" hidden="1">
      <c r="A45" s="158" t="s">
        <v>1289</v>
      </c>
      <c r="B45" s="159"/>
      <c r="C45" s="159"/>
      <c r="D45" s="159"/>
      <c r="E45" s="159">
        <f t="shared" si="2"/>
        <v>0</v>
      </c>
      <c r="F45" s="159" t="e">
        <f t="shared" si="3"/>
        <v>#DIV/0!</v>
      </c>
    </row>
    <row r="46" spans="1:6" ht="19.5" customHeight="1" hidden="1">
      <c r="A46" s="158" t="s">
        <v>1290</v>
      </c>
      <c r="B46" s="159"/>
      <c r="C46" s="159"/>
      <c r="D46" s="159"/>
      <c r="E46" s="159">
        <f t="shared" si="2"/>
        <v>0</v>
      </c>
      <c r="F46" s="159" t="e">
        <f t="shared" si="3"/>
        <v>#DIV/0!</v>
      </c>
    </row>
    <row r="47" spans="1:6" ht="19.5" customHeight="1" hidden="1">
      <c r="A47" s="158" t="s">
        <v>1291</v>
      </c>
      <c r="B47" s="159"/>
      <c r="C47" s="159"/>
      <c r="D47" s="159"/>
      <c r="E47" s="159">
        <f t="shared" si="2"/>
        <v>0</v>
      </c>
      <c r="F47" s="159" t="e">
        <f t="shared" si="3"/>
        <v>#DIV/0!</v>
      </c>
    </row>
    <row r="48" spans="1:6" ht="19.5" customHeight="1">
      <c r="A48" s="158" t="s">
        <v>1292</v>
      </c>
      <c r="B48" s="159">
        <f>SUM(B49:B51)</f>
        <v>0</v>
      </c>
      <c r="C48" s="159">
        <f>SUM(C49:C51)</f>
        <v>0</v>
      </c>
      <c r="D48" s="159">
        <f>SUM(D49:D51)</f>
        <v>0</v>
      </c>
      <c r="E48" s="159">
        <f>SUM(E49:E51)</f>
        <v>0</v>
      </c>
      <c r="F48" s="159">
        <v>0</v>
      </c>
    </row>
    <row r="49" spans="1:6" ht="19.5" customHeight="1" hidden="1">
      <c r="A49" s="158" t="s">
        <v>1280</v>
      </c>
      <c r="B49" s="159"/>
      <c r="C49" s="159"/>
      <c r="D49" s="159"/>
      <c r="E49" s="159">
        <f t="shared" si="2"/>
        <v>0</v>
      </c>
      <c r="F49" s="159" t="e">
        <f t="shared" si="3"/>
        <v>#DIV/0!</v>
      </c>
    </row>
    <row r="50" spans="1:6" ht="19.5" customHeight="1" hidden="1">
      <c r="A50" s="158" t="s">
        <v>1281</v>
      </c>
      <c r="B50" s="159"/>
      <c r="C50" s="159"/>
      <c r="D50" s="159"/>
      <c r="E50" s="159">
        <f t="shared" si="2"/>
        <v>0</v>
      </c>
      <c r="F50" s="159" t="e">
        <f t="shared" si="3"/>
        <v>#DIV/0!</v>
      </c>
    </row>
    <row r="51" spans="1:6" ht="19.5" customHeight="1" hidden="1">
      <c r="A51" s="158" t="s">
        <v>1293</v>
      </c>
      <c r="B51" s="159"/>
      <c r="C51" s="159"/>
      <c r="D51" s="159"/>
      <c r="E51" s="159">
        <f t="shared" si="2"/>
        <v>0</v>
      </c>
      <c r="F51" s="159" t="e">
        <f t="shared" si="3"/>
        <v>#DIV/0!</v>
      </c>
    </row>
    <row r="52" spans="1:6" ht="19.5" customHeight="1">
      <c r="A52" s="158" t="s">
        <v>1294</v>
      </c>
      <c r="B52" s="159">
        <v>561</v>
      </c>
      <c r="C52" s="159">
        <v>0</v>
      </c>
      <c r="D52" s="159">
        <v>0</v>
      </c>
      <c r="E52" s="159">
        <f>B52+C52+D52</f>
        <v>561</v>
      </c>
      <c r="F52" s="159">
        <f t="shared" si="3"/>
        <v>0</v>
      </c>
    </row>
    <row r="53" spans="1:6" ht="19.5" customHeight="1">
      <c r="A53" s="158" t="s">
        <v>1295</v>
      </c>
      <c r="B53" s="159">
        <f>SUM(B54:B58)</f>
        <v>145</v>
      </c>
      <c r="C53" s="159">
        <f>SUM(C54:C58)</f>
        <v>0</v>
      </c>
      <c r="D53" s="159">
        <f>SUM(D54:D58)</f>
        <v>0</v>
      </c>
      <c r="E53" s="159">
        <f>SUM(E54:E58)</f>
        <v>145</v>
      </c>
      <c r="F53" s="159">
        <f t="shared" si="3"/>
        <v>0</v>
      </c>
    </row>
    <row r="54" spans="1:6" ht="19.5" customHeight="1" hidden="1">
      <c r="A54" s="158" t="s">
        <v>1296</v>
      </c>
      <c r="B54" s="159"/>
      <c r="C54" s="159"/>
      <c r="D54" s="159"/>
      <c r="E54" s="159">
        <f t="shared" si="2"/>
        <v>0</v>
      </c>
      <c r="F54" s="159" t="e">
        <f t="shared" si="3"/>
        <v>#DIV/0!</v>
      </c>
    </row>
    <row r="55" spans="1:6" ht="19.5" customHeight="1">
      <c r="A55" s="158" t="s">
        <v>1297</v>
      </c>
      <c r="B55" s="159">
        <v>145</v>
      </c>
      <c r="C55" s="159">
        <v>0</v>
      </c>
      <c r="D55" s="159">
        <v>0</v>
      </c>
      <c r="E55" s="159">
        <f>B55+C55+D55</f>
        <v>145</v>
      </c>
      <c r="F55" s="159">
        <f t="shared" si="3"/>
        <v>0</v>
      </c>
    </row>
    <row r="56" spans="1:6" ht="19.5" customHeight="1" hidden="1">
      <c r="A56" s="158" t="s">
        <v>1298</v>
      </c>
      <c r="B56" s="159"/>
      <c r="C56" s="159"/>
      <c r="D56" s="159"/>
      <c r="E56" s="159">
        <f t="shared" si="2"/>
        <v>0</v>
      </c>
      <c r="F56" s="159" t="e">
        <f t="shared" si="3"/>
        <v>#DIV/0!</v>
      </c>
    </row>
    <row r="57" spans="1:6" ht="19.5" customHeight="1" hidden="1">
      <c r="A57" s="158" t="s">
        <v>1299</v>
      </c>
      <c r="B57" s="159"/>
      <c r="C57" s="159"/>
      <c r="D57" s="159"/>
      <c r="E57" s="159">
        <f t="shared" si="2"/>
        <v>0</v>
      </c>
      <c r="F57" s="159" t="e">
        <f t="shared" si="3"/>
        <v>#DIV/0!</v>
      </c>
    </row>
    <row r="58" spans="1:6" ht="19.5" customHeight="1" hidden="1">
      <c r="A58" s="158" t="s">
        <v>1300</v>
      </c>
      <c r="B58" s="159"/>
      <c r="C58" s="159"/>
      <c r="D58" s="159"/>
      <c r="E58" s="159">
        <f t="shared" si="2"/>
        <v>0</v>
      </c>
      <c r="F58" s="159" t="e">
        <f t="shared" si="3"/>
        <v>#DIV/0!</v>
      </c>
    </row>
    <row r="59" spans="1:6" ht="19.5" customHeight="1" hidden="1">
      <c r="A59" s="158" t="s">
        <v>1301</v>
      </c>
      <c r="B59" s="159"/>
      <c r="C59" s="159"/>
      <c r="D59" s="159"/>
      <c r="E59" s="159">
        <f aca="true" t="shared" si="4" ref="E59:E67">B59+C59-D59</f>
        <v>0</v>
      </c>
      <c r="F59" s="159" t="e">
        <f aca="true" t="shared" si="5" ref="F59:F67">E59/B59*100-100</f>
        <v>#DIV/0!</v>
      </c>
    </row>
    <row r="60" spans="1:6" ht="19.5" customHeight="1" hidden="1">
      <c r="A60" s="158" t="s">
        <v>1302</v>
      </c>
      <c r="B60" s="159"/>
      <c r="C60" s="159"/>
      <c r="D60" s="159"/>
      <c r="E60" s="159">
        <f t="shared" si="4"/>
        <v>0</v>
      </c>
      <c r="F60" s="159" t="e">
        <f t="shared" si="5"/>
        <v>#DIV/0!</v>
      </c>
    </row>
    <row r="61" spans="1:6" ht="19.5" customHeight="1" hidden="1">
      <c r="A61" s="158" t="s">
        <v>1303</v>
      </c>
      <c r="B61" s="159"/>
      <c r="C61" s="159"/>
      <c r="D61" s="159"/>
      <c r="E61" s="159">
        <f t="shared" si="4"/>
        <v>0</v>
      </c>
      <c r="F61" s="159" t="e">
        <f t="shared" si="5"/>
        <v>#DIV/0!</v>
      </c>
    </row>
    <row r="62" spans="1:6" ht="19.5" customHeight="1" hidden="1">
      <c r="A62" s="158" t="s">
        <v>1304</v>
      </c>
      <c r="B62" s="159">
        <f>SUM(B63:B67)</f>
        <v>0</v>
      </c>
      <c r="C62" s="159">
        <f>SUM(C63:C67)</f>
        <v>0</v>
      </c>
      <c r="D62" s="159">
        <f>SUM(D63:D67)</f>
        <v>0</v>
      </c>
      <c r="E62" s="159">
        <f>SUM(E63:E67)</f>
        <v>0</v>
      </c>
      <c r="F62" s="159" t="e">
        <f t="shared" si="5"/>
        <v>#DIV/0!</v>
      </c>
    </row>
    <row r="63" spans="1:6" ht="19.5" customHeight="1" hidden="1">
      <c r="A63" s="158" t="s">
        <v>1296</v>
      </c>
      <c r="B63" s="159"/>
      <c r="C63" s="159"/>
      <c r="D63" s="159"/>
      <c r="E63" s="159">
        <f t="shared" si="4"/>
        <v>0</v>
      </c>
      <c r="F63" s="159" t="e">
        <f t="shared" si="5"/>
        <v>#DIV/0!</v>
      </c>
    </row>
    <row r="64" spans="1:6" ht="19.5" customHeight="1" hidden="1">
      <c r="A64" s="158" t="s">
        <v>1297</v>
      </c>
      <c r="B64" s="159"/>
      <c r="C64" s="159"/>
      <c r="D64" s="159"/>
      <c r="E64" s="159">
        <f t="shared" si="4"/>
        <v>0</v>
      </c>
      <c r="F64" s="159" t="e">
        <f t="shared" si="5"/>
        <v>#DIV/0!</v>
      </c>
    </row>
    <row r="65" spans="1:6" ht="19.5" customHeight="1" hidden="1">
      <c r="A65" s="158" t="s">
        <v>1298</v>
      </c>
      <c r="B65" s="159"/>
      <c r="C65" s="159"/>
      <c r="D65" s="159"/>
      <c r="E65" s="159">
        <f t="shared" si="4"/>
        <v>0</v>
      </c>
      <c r="F65" s="159" t="e">
        <f t="shared" si="5"/>
        <v>#DIV/0!</v>
      </c>
    </row>
    <row r="66" spans="1:6" ht="19.5" customHeight="1" hidden="1">
      <c r="A66" s="158" t="s">
        <v>1299</v>
      </c>
      <c r="B66" s="159"/>
      <c r="C66" s="159"/>
      <c r="D66" s="159"/>
      <c r="E66" s="159">
        <f t="shared" si="4"/>
        <v>0</v>
      </c>
      <c r="F66" s="159" t="e">
        <f t="shared" si="5"/>
        <v>#DIV/0!</v>
      </c>
    </row>
    <row r="67" spans="1:6" ht="19.5" customHeight="1" hidden="1">
      <c r="A67" s="158" t="s">
        <v>1305</v>
      </c>
      <c r="B67" s="159"/>
      <c r="C67" s="159"/>
      <c r="D67" s="159"/>
      <c r="E67" s="159">
        <f t="shared" si="4"/>
        <v>0</v>
      </c>
      <c r="F67" s="159" t="e">
        <f t="shared" si="5"/>
        <v>#DIV/0!</v>
      </c>
    </row>
    <row r="68" spans="1:6" ht="19.5" customHeight="1" hidden="1">
      <c r="A68" s="158" t="s">
        <v>1306</v>
      </c>
      <c r="B68" s="159"/>
      <c r="C68" s="159"/>
      <c r="D68" s="159"/>
      <c r="E68" s="159"/>
      <c r="F68" s="159"/>
    </row>
    <row r="69" spans="1:6" ht="19.5" customHeight="1" hidden="1">
      <c r="A69" s="158" t="s">
        <v>1307</v>
      </c>
      <c r="B69" s="159">
        <f>SUM(B70:B77)</f>
        <v>0</v>
      </c>
      <c r="C69" s="159">
        <f>SUM(C70:C77)</f>
        <v>0</v>
      </c>
      <c r="D69" s="159">
        <f>SUM(D70:D77)</f>
        <v>0</v>
      </c>
      <c r="E69" s="159">
        <f>SUM(E70:E77)</f>
        <v>0</v>
      </c>
      <c r="F69" s="159" t="e">
        <f>E69/B69*100-100</f>
        <v>#DIV/0!</v>
      </c>
    </row>
    <row r="70" spans="1:6" ht="19.5" customHeight="1" hidden="1">
      <c r="A70" s="158" t="s">
        <v>1280</v>
      </c>
      <c r="B70" s="159"/>
      <c r="C70" s="159"/>
      <c r="D70" s="159"/>
      <c r="E70" s="159">
        <f aca="true" t="shared" si="6" ref="E70:E76">B70+C70-D70</f>
        <v>0</v>
      </c>
      <c r="F70" s="159" t="e">
        <f>E70/B70*100-100</f>
        <v>#DIV/0!</v>
      </c>
    </row>
    <row r="71" spans="1:6" ht="19.5" customHeight="1" hidden="1">
      <c r="A71" s="158" t="s">
        <v>1281</v>
      </c>
      <c r="B71" s="159"/>
      <c r="C71" s="159"/>
      <c r="D71" s="159"/>
      <c r="E71" s="159">
        <f t="shared" si="6"/>
        <v>0</v>
      </c>
      <c r="F71" s="159" t="e">
        <f>E71/B71*100-100</f>
        <v>#DIV/0!</v>
      </c>
    </row>
    <row r="72" spans="1:6" ht="19.5" customHeight="1" hidden="1">
      <c r="A72" s="158" t="s">
        <v>1282</v>
      </c>
      <c r="B72" s="159"/>
      <c r="C72" s="159"/>
      <c r="D72" s="159"/>
      <c r="E72" s="159">
        <f t="shared" si="6"/>
        <v>0</v>
      </c>
      <c r="F72" s="159"/>
    </row>
    <row r="73" spans="1:6" ht="19.5" customHeight="1" hidden="1">
      <c r="A73" s="158" t="s">
        <v>1283</v>
      </c>
      <c r="B73" s="159"/>
      <c r="C73" s="159"/>
      <c r="D73" s="159"/>
      <c r="E73" s="159">
        <f t="shared" si="6"/>
        <v>0</v>
      </c>
      <c r="F73" s="159"/>
    </row>
    <row r="74" spans="1:6" ht="19.5" customHeight="1" hidden="1">
      <c r="A74" s="158" t="s">
        <v>1286</v>
      </c>
      <c r="B74" s="159"/>
      <c r="C74" s="159"/>
      <c r="D74" s="159"/>
      <c r="E74" s="159">
        <f t="shared" si="6"/>
        <v>0</v>
      </c>
      <c r="F74" s="159"/>
    </row>
    <row r="75" spans="1:6" ht="19.5" customHeight="1" hidden="1">
      <c r="A75" s="158" t="s">
        <v>1288</v>
      </c>
      <c r="B75" s="159"/>
      <c r="C75" s="159"/>
      <c r="D75" s="159"/>
      <c r="E75" s="159">
        <f t="shared" si="6"/>
        <v>0</v>
      </c>
      <c r="F75" s="159"/>
    </row>
    <row r="76" spans="1:6" ht="19.5" customHeight="1" hidden="1">
      <c r="A76" s="158" t="s">
        <v>1289</v>
      </c>
      <c r="B76" s="159"/>
      <c r="C76" s="159"/>
      <c r="D76" s="159"/>
      <c r="E76" s="159">
        <f t="shared" si="6"/>
        <v>0</v>
      </c>
      <c r="F76" s="159"/>
    </row>
    <row r="77" spans="1:6" ht="19.5" customHeight="1" hidden="1">
      <c r="A77" s="158" t="s">
        <v>1308</v>
      </c>
      <c r="B77" s="159"/>
      <c r="C77" s="159"/>
      <c r="D77" s="159"/>
      <c r="E77" s="159">
        <f aca="true" t="shared" si="7" ref="E77:E115">B77+C77-D77</f>
        <v>0</v>
      </c>
      <c r="F77" s="159" t="e">
        <f aca="true" t="shared" si="8" ref="F77:F115">E77/B77*100-100</f>
        <v>#DIV/0!</v>
      </c>
    </row>
    <row r="78" spans="1:6" ht="19.5" customHeight="1" hidden="1">
      <c r="A78" s="158" t="s">
        <v>1309</v>
      </c>
      <c r="B78" s="159"/>
      <c r="C78" s="159"/>
      <c r="D78" s="159"/>
      <c r="E78" s="159">
        <f t="shared" si="7"/>
        <v>0</v>
      </c>
      <c r="F78" s="159" t="e">
        <f t="shared" si="8"/>
        <v>#DIV/0!</v>
      </c>
    </row>
    <row r="79" spans="1:6" ht="19.5" customHeight="1" hidden="1">
      <c r="A79" s="158" t="s">
        <v>1310</v>
      </c>
      <c r="B79" s="159">
        <f>SUM(B80:B84)</f>
        <v>0</v>
      </c>
      <c r="C79" s="159">
        <f>SUM(C80:C84)</f>
        <v>0</v>
      </c>
      <c r="D79" s="159">
        <f>SUM(D80:D84)</f>
        <v>0</v>
      </c>
      <c r="E79" s="159">
        <f>SUM(E80:E84)</f>
        <v>0</v>
      </c>
      <c r="F79" s="159" t="e">
        <f t="shared" si="8"/>
        <v>#DIV/0!</v>
      </c>
    </row>
    <row r="80" spans="1:6" ht="19.5" customHeight="1" hidden="1">
      <c r="A80" s="158" t="s">
        <v>1311</v>
      </c>
      <c r="B80" s="159"/>
      <c r="C80" s="159"/>
      <c r="D80" s="159"/>
      <c r="E80" s="159">
        <f t="shared" si="7"/>
        <v>0</v>
      </c>
      <c r="F80" s="159" t="e">
        <f t="shared" si="8"/>
        <v>#DIV/0!</v>
      </c>
    </row>
    <row r="81" spans="1:6" ht="19.5" customHeight="1" hidden="1">
      <c r="A81" s="158" t="s">
        <v>1312</v>
      </c>
      <c r="B81" s="159"/>
      <c r="C81" s="159"/>
      <c r="D81" s="159"/>
      <c r="E81" s="159">
        <f t="shared" si="7"/>
        <v>0</v>
      </c>
      <c r="F81" s="159" t="e">
        <f t="shared" si="8"/>
        <v>#DIV/0!</v>
      </c>
    </row>
    <row r="82" spans="1:6" ht="19.5" customHeight="1" hidden="1">
      <c r="A82" s="158" t="s">
        <v>1313</v>
      </c>
      <c r="B82" s="159"/>
      <c r="C82" s="159"/>
      <c r="D82" s="159"/>
      <c r="E82" s="159">
        <f t="shared" si="7"/>
        <v>0</v>
      </c>
      <c r="F82" s="159" t="e">
        <f t="shared" si="8"/>
        <v>#DIV/0!</v>
      </c>
    </row>
    <row r="83" spans="1:6" ht="19.5" customHeight="1" hidden="1">
      <c r="A83" s="158" t="s">
        <v>1314</v>
      </c>
      <c r="B83" s="159"/>
      <c r="C83" s="159"/>
      <c r="D83" s="159"/>
      <c r="E83" s="159">
        <f t="shared" si="7"/>
        <v>0</v>
      </c>
      <c r="F83" s="159" t="e">
        <f t="shared" si="8"/>
        <v>#DIV/0!</v>
      </c>
    </row>
    <row r="84" spans="1:6" ht="19.5" customHeight="1" hidden="1">
      <c r="A84" s="158" t="s">
        <v>1315</v>
      </c>
      <c r="B84" s="159"/>
      <c r="C84" s="159"/>
      <c r="D84" s="159"/>
      <c r="E84" s="159">
        <f t="shared" si="7"/>
        <v>0</v>
      </c>
      <c r="F84" s="159" t="e">
        <f t="shared" si="8"/>
        <v>#DIV/0!</v>
      </c>
    </row>
    <row r="85" spans="1:6" ht="19.5" customHeight="1" hidden="1">
      <c r="A85" s="158" t="s">
        <v>1316</v>
      </c>
      <c r="B85" s="159">
        <f>SUM(B86:B90)</f>
        <v>0</v>
      </c>
      <c r="C85" s="159">
        <f>SUM(C86:C90)</f>
        <v>0</v>
      </c>
      <c r="D85" s="159">
        <f>SUM(D86:D90)</f>
        <v>0</v>
      </c>
      <c r="E85" s="159">
        <f>SUM(E86:E90)</f>
        <v>0</v>
      </c>
      <c r="F85" s="159" t="e">
        <f t="shared" si="8"/>
        <v>#DIV/0!</v>
      </c>
    </row>
    <row r="86" spans="1:6" ht="19.5" customHeight="1" hidden="1">
      <c r="A86" s="158" t="s">
        <v>1296</v>
      </c>
      <c r="B86" s="159"/>
      <c r="C86" s="159"/>
      <c r="D86" s="159"/>
      <c r="E86" s="159">
        <f t="shared" si="7"/>
        <v>0</v>
      </c>
      <c r="F86" s="159" t="e">
        <f t="shared" si="8"/>
        <v>#DIV/0!</v>
      </c>
    </row>
    <row r="87" spans="1:6" ht="19.5" customHeight="1" hidden="1">
      <c r="A87" s="158" t="s">
        <v>1297</v>
      </c>
      <c r="B87" s="159"/>
      <c r="C87" s="159"/>
      <c r="D87" s="159"/>
      <c r="E87" s="159">
        <f t="shared" si="7"/>
        <v>0</v>
      </c>
      <c r="F87" s="159" t="e">
        <f t="shared" si="8"/>
        <v>#DIV/0!</v>
      </c>
    </row>
    <row r="88" spans="1:6" ht="19.5" customHeight="1" hidden="1">
      <c r="A88" s="158" t="s">
        <v>1298</v>
      </c>
      <c r="B88" s="159"/>
      <c r="C88" s="159"/>
      <c r="D88" s="159"/>
      <c r="E88" s="159">
        <f t="shared" si="7"/>
        <v>0</v>
      </c>
      <c r="F88" s="159" t="e">
        <f t="shared" si="8"/>
        <v>#DIV/0!</v>
      </c>
    </row>
    <row r="89" spans="1:6" ht="19.5" customHeight="1" hidden="1">
      <c r="A89" s="158" t="s">
        <v>1299</v>
      </c>
      <c r="B89" s="159"/>
      <c r="C89" s="159"/>
      <c r="D89" s="159"/>
      <c r="E89" s="159">
        <f t="shared" si="7"/>
        <v>0</v>
      </c>
      <c r="F89" s="159" t="e">
        <f t="shared" si="8"/>
        <v>#DIV/0!</v>
      </c>
    </row>
    <row r="90" spans="1:6" ht="19.5" customHeight="1" hidden="1">
      <c r="A90" s="158" t="s">
        <v>1300</v>
      </c>
      <c r="B90" s="159"/>
      <c r="C90" s="159"/>
      <c r="D90" s="159"/>
      <c r="E90" s="159">
        <f t="shared" si="7"/>
        <v>0</v>
      </c>
      <c r="F90" s="159" t="e">
        <f t="shared" si="8"/>
        <v>#DIV/0!</v>
      </c>
    </row>
    <row r="91" spans="1:6" ht="19.5" customHeight="1">
      <c r="A91" s="158" t="s">
        <v>1317</v>
      </c>
      <c r="B91" s="159">
        <f>SUM(B92,B97,B102,B107,B113,B116)</f>
        <v>0</v>
      </c>
      <c r="C91" s="159">
        <f>SUM(C92,C97,C102,C107,C113,C116)</f>
        <v>0</v>
      </c>
      <c r="D91" s="159">
        <f>SUM(D92,D97,D102,D107,D113,D116)</f>
        <v>0</v>
      </c>
      <c r="E91" s="159">
        <f>SUM(E92,E97,E102,E107,E113,E116)</f>
        <v>0</v>
      </c>
      <c r="F91" s="159">
        <v>0</v>
      </c>
    </row>
    <row r="92" spans="1:6" ht="19.5" customHeight="1" hidden="1">
      <c r="A92" s="158" t="s">
        <v>1318</v>
      </c>
      <c r="B92" s="159">
        <f>SUM(B93:B96)</f>
        <v>0</v>
      </c>
      <c r="C92" s="159">
        <f>SUM(C93:C96)</f>
        <v>0</v>
      </c>
      <c r="D92" s="159"/>
      <c r="E92" s="159">
        <f>B92+C92+D92</f>
        <v>0</v>
      </c>
      <c r="F92" s="159" t="e">
        <f t="shared" si="8"/>
        <v>#DIV/0!</v>
      </c>
    </row>
    <row r="93" spans="1:6" ht="19.5" customHeight="1" hidden="1">
      <c r="A93" s="158" t="s">
        <v>1266</v>
      </c>
      <c r="B93" s="159"/>
      <c r="C93" s="159"/>
      <c r="D93" s="159"/>
      <c r="E93" s="159">
        <f t="shared" si="7"/>
        <v>0</v>
      </c>
      <c r="F93" s="159" t="e">
        <f t="shared" si="8"/>
        <v>#DIV/0!</v>
      </c>
    </row>
    <row r="94" spans="1:6" ht="19.5" customHeight="1" hidden="1">
      <c r="A94" s="158" t="s">
        <v>1319</v>
      </c>
      <c r="B94" s="159"/>
      <c r="C94" s="159"/>
      <c r="D94" s="159"/>
      <c r="E94" s="159">
        <f t="shared" si="7"/>
        <v>0</v>
      </c>
      <c r="F94" s="159" t="e">
        <f t="shared" si="8"/>
        <v>#DIV/0!</v>
      </c>
    </row>
    <row r="95" spans="1:6" ht="19.5" customHeight="1" hidden="1">
      <c r="A95" s="158" t="s">
        <v>1320</v>
      </c>
      <c r="B95" s="159"/>
      <c r="C95" s="159"/>
      <c r="D95" s="159"/>
      <c r="E95" s="159">
        <f t="shared" si="7"/>
        <v>0</v>
      </c>
      <c r="F95" s="159" t="e">
        <f t="shared" si="8"/>
        <v>#DIV/0!</v>
      </c>
    </row>
    <row r="96" spans="1:6" ht="19.5" customHeight="1" hidden="1">
      <c r="A96" s="158" t="s">
        <v>1321</v>
      </c>
      <c r="B96" s="159"/>
      <c r="C96" s="159"/>
      <c r="D96" s="159"/>
      <c r="E96" s="159">
        <f t="shared" si="7"/>
        <v>0</v>
      </c>
      <c r="F96" s="159" t="e">
        <f t="shared" si="8"/>
        <v>#DIV/0!</v>
      </c>
    </row>
    <row r="97" spans="1:6" ht="19.5" customHeight="1" hidden="1">
      <c r="A97" s="158" t="s">
        <v>1322</v>
      </c>
      <c r="B97" s="159">
        <f>SUM(B98:B101)</f>
        <v>0</v>
      </c>
      <c r="C97" s="159">
        <f>SUM(C98:C101)</f>
        <v>0</v>
      </c>
      <c r="D97" s="159">
        <f>SUM(D98:D101)</f>
        <v>0</v>
      </c>
      <c r="E97" s="159">
        <f>SUM(E98:E101)</f>
        <v>0</v>
      </c>
      <c r="F97" s="159" t="e">
        <f t="shared" si="8"/>
        <v>#DIV/0!</v>
      </c>
    </row>
    <row r="98" spans="1:6" ht="19.5" customHeight="1" hidden="1">
      <c r="A98" s="158" t="s">
        <v>1266</v>
      </c>
      <c r="B98" s="159"/>
      <c r="C98" s="159"/>
      <c r="D98" s="159"/>
      <c r="E98" s="159">
        <f t="shared" si="7"/>
        <v>0</v>
      </c>
      <c r="F98" s="159" t="e">
        <f t="shared" si="8"/>
        <v>#DIV/0!</v>
      </c>
    </row>
    <row r="99" spans="1:6" ht="19.5" customHeight="1" hidden="1">
      <c r="A99" s="158" t="s">
        <v>1319</v>
      </c>
      <c r="B99" s="159"/>
      <c r="C99" s="159"/>
      <c r="D99" s="159"/>
      <c r="E99" s="159">
        <f t="shared" si="7"/>
        <v>0</v>
      </c>
      <c r="F99" s="159" t="e">
        <f t="shared" si="8"/>
        <v>#DIV/0!</v>
      </c>
    </row>
    <row r="100" spans="1:6" ht="19.5" customHeight="1" hidden="1">
      <c r="A100" s="158" t="s">
        <v>1323</v>
      </c>
      <c r="B100" s="159"/>
      <c r="C100" s="159"/>
      <c r="D100" s="159"/>
      <c r="E100" s="159">
        <f t="shared" si="7"/>
        <v>0</v>
      </c>
      <c r="F100" s="159" t="e">
        <f t="shared" si="8"/>
        <v>#DIV/0!</v>
      </c>
    </row>
    <row r="101" spans="1:6" ht="19.5" customHeight="1" hidden="1">
      <c r="A101" s="158" t="s">
        <v>1324</v>
      </c>
      <c r="B101" s="159"/>
      <c r="C101" s="159"/>
      <c r="D101" s="159"/>
      <c r="E101" s="159">
        <f t="shared" si="7"/>
        <v>0</v>
      </c>
      <c r="F101" s="159" t="e">
        <f t="shared" si="8"/>
        <v>#DIV/0!</v>
      </c>
    </row>
    <row r="102" spans="1:6" ht="19.5" customHeight="1" hidden="1">
      <c r="A102" s="158" t="s">
        <v>1325</v>
      </c>
      <c r="B102" s="159">
        <f>SUM(B103:B106)</f>
        <v>0</v>
      </c>
      <c r="C102" s="159">
        <f>SUM(C103:C106)</f>
        <v>0</v>
      </c>
      <c r="D102" s="159">
        <f>SUM(D103:D106)</f>
        <v>0</v>
      </c>
      <c r="E102" s="159">
        <f>SUM(E103:E106)</f>
        <v>0</v>
      </c>
      <c r="F102" s="159" t="e">
        <f t="shared" si="8"/>
        <v>#DIV/0!</v>
      </c>
    </row>
    <row r="103" spans="1:6" ht="19.5" customHeight="1" hidden="1">
      <c r="A103" s="158" t="s">
        <v>1326</v>
      </c>
      <c r="B103" s="159"/>
      <c r="C103" s="159"/>
      <c r="D103" s="159"/>
      <c r="E103" s="159">
        <f t="shared" si="7"/>
        <v>0</v>
      </c>
      <c r="F103" s="159" t="e">
        <f t="shared" si="8"/>
        <v>#DIV/0!</v>
      </c>
    </row>
    <row r="104" spans="1:6" ht="19.5" customHeight="1" hidden="1">
      <c r="A104" s="158" t="s">
        <v>1327</v>
      </c>
      <c r="B104" s="159"/>
      <c r="C104" s="159"/>
      <c r="D104" s="159"/>
      <c r="E104" s="159">
        <f t="shared" si="7"/>
        <v>0</v>
      </c>
      <c r="F104" s="159" t="e">
        <f t="shared" si="8"/>
        <v>#DIV/0!</v>
      </c>
    </row>
    <row r="105" spans="1:6" ht="19.5" customHeight="1" hidden="1">
      <c r="A105" s="158" t="s">
        <v>1328</v>
      </c>
      <c r="B105" s="159"/>
      <c r="C105" s="159"/>
      <c r="D105" s="159"/>
      <c r="E105" s="159">
        <f t="shared" si="7"/>
        <v>0</v>
      </c>
      <c r="F105" s="159" t="e">
        <f t="shared" si="8"/>
        <v>#DIV/0!</v>
      </c>
    </row>
    <row r="106" spans="1:6" ht="19.5" customHeight="1" hidden="1">
      <c r="A106" s="158" t="s">
        <v>1329</v>
      </c>
      <c r="B106" s="159"/>
      <c r="C106" s="159"/>
      <c r="D106" s="159"/>
      <c r="E106" s="159">
        <f t="shared" si="7"/>
        <v>0</v>
      </c>
      <c r="F106" s="159" t="e">
        <f t="shared" si="8"/>
        <v>#DIV/0!</v>
      </c>
    </row>
    <row r="107" spans="1:6" ht="19.5" customHeight="1" hidden="1">
      <c r="A107" s="158" t="s">
        <v>1330</v>
      </c>
      <c r="B107" s="159">
        <f>SUM(B108:B112)</f>
        <v>0</v>
      </c>
      <c r="C107" s="159">
        <f>SUM(C108:C112)</f>
        <v>0</v>
      </c>
      <c r="D107" s="159">
        <f>SUM(D108:D112)</f>
        <v>0</v>
      </c>
      <c r="E107" s="159">
        <f>SUM(E108:E112)</f>
        <v>0</v>
      </c>
      <c r="F107" s="159" t="e">
        <f t="shared" si="8"/>
        <v>#DIV/0!</v>
      </c>
    </row>
    <row r="108" spans="1:6" ht="19.5" customHeight="1" hidden="1">
      <c r="A108" s="158" t="s">
        <v>1331</v>
      </c>
      <c r="B108" s="159"/>
      <c r="C108" s="159"/>
      <c r="D108" s="159"/>
      <c r="E108" s="159">
        <f t="shared" si="7"/>
        <v>0</v>
      </c>
      <c r="F108" s="159" t="e">
        <f t="shared" si="8"/>
        <v>#DIV/0!</v>
      </c>
    </row>
    <row r="109" spans="1:6" ht="19.5" customHeight="1" hidden="1">
      <c r="A109" s="158" t="s">
        <v>1332</v>
      </c>
      <c r="B109" s="159"/>
      <c r="C109" s="159"/>
      <c r="D109" s="159"/>
      <c r="E109" s="159">
        <f t="shared" si="7"/>
        <v>0</v>
      </c>
      <c r="F109" s="159" t="e">
        <f t="shared" si="8"/>
        <v>#DIV/0!</v>
      </c>
    </row>
    <row r="110" spans="1:6" ht="19.5" customHeight="1" hidden="1">
      <c r="A110" s="158" t="s">
        <v>1333</v>
      </c>
      <c r="B110" s="159"/>
      <c r="C110" s="159"/>
      <c r="D110" s="159"/>
      <c r="E110" s="159">
        <f t="shared" si="7"/>
        <v>0</v>
      </c>
      <c r="F110" s="159" t="e">
        <f t="shared" si="8"/>
        <v>#DIV/0!</v>
      </c>
    </row>
    <row r="111" spans="1:6" ht="19.5" customHeight="1" hidden="1">
      <c r="A111" s="158" t="s">
        <v>1334</v>
      </c>
      <c r="B111" s="159"/>
      <c r="C111" s="159"/>
      <c r="D111" s="159"/>
      <c r="E111" s="159">
        <f t="shared" si="7"/>
        <v>0</v>
      </c>
      <c r="F111" s="159" t="e">
        <f t="shared" si="8"/>
        <v>#DIV/0!</v>
      </c>
    </row>
    <row r="112" spans="1:6" ht="19.5" customHeight="1" hidden="1">
      <c r="A112" s="158" t="s">
        <v>1335</v>
      </c>
      <c r="B112" s="159"/>
      <c r="C112" s="159"/>
      <c r="D112" s="159"/>
      <c r="E112" s="159">
        <f t="shared" si="7"/>
        <v>0</v>
      </c>
      <c r="F112" s="159" t="e">
        <f t="shared" si="8"/>
        <v>#DIV/0!</v>
      </c>
    </row>
    <row r="113" spans="1:6" ht="19.5" customHeight="1" hidden="1">
      <c r="A113" s="158" t="s">
        <v>1336</v>
      </c>
      <c r="B113" s="159">
        <f>SUM(B114:B115)</f>
        <v>0</v>
      </c>
      <c r="C113" s="159">
        <f>SUM(C114:C115)</f>
        <v>0</v>
      </c>
      <c r="D113" s="159">
        <f>SUM(D114:D115)</f>
        <v>0</v>
      </c>
      <c r="E113" s="159">
        <f>SUM(E114:E115)</f>
        <v>0</v>
      </c>
      <c r="F113" s="159" t="e">
        <f t="shared" si="8"/>
        <v>#DIV/0!</v>
      </c>
    </row>
    <row r="114" spans="1:6" ht="19.5" customHeight="1" hidden="1">
      <c r="A114" s="158" t="s">
        <v>1266</v>
      </c>
      <c r="B114" s="159"/>
      <c r="C114" s="159"/>
      <c r="D114" s="159"/>
      <c r="E114" s="159">
        <f t="shared" si="7"/>
        <v>0</v>
      </c>
      <c r="F114" s="159" t="e">
        <f t="shared" si="8"/>
        <v>#DIV/0!</v>
      </c>
    </row>
    <row r="115" spans="1:6" ht="19.5" customHeight="1" hidden="1">
      <c r="A115" s="158" t="s">
        <v>1337</v>
      </c>
      <c r="B115" s="159"/>
      <c r="C115" s="159"/>
      <c r="D115" s="159"/>
      <c r="E115" s="159">
        <f t="shared" si="7"/>
        <v>0</v>
      </c>
      <c r="F115" s="159" t="e">
        <f t="shared" si="8"/>
        <v>#DIV/0!</v>
      </c>
    </row>
    <row r="116" spans="1:6" ht="19.5" customHeight="1" hidden="1">
      <c r="A116" s="158" t="s">
        <v>1338</v>
      </c>
      <c r="B116" s="159">
        <f>SUM(B117:B120)</f>
        <v>0</v>
      </c>
      <c r="C116" s="159">
        <f>SUM(C117:C120)</f>
        <v>0</v>
      </c>
      <c r="D116" s="159">
        <f>SUM(D117:D120)</f>
        <v>0</v>
      </c>
      <c r="E116" s="159">
        <f>SUM(E117:E120)</f>
        <v>0</v>
      </c>
      <c r="F116" s="159" t="e">
        <f aca="true" t="shared" si="9" ref="F116:F163">E116/B116*100-100</f>
        <v>#DIV/0!</v>
      </c>
    </row>
    <row r="117" spans="1:6" ht="19.5" customHeight="1" hidden="1">
      <c r="A117" s="158" t="s">
        <v>1326</v>
      </c>
      <c r="B117" s="159"/>
      <c r="C117" s="159"/>
      <c r="D117" s="159"/>
      <c r="E117" s="159">
        <f aca="true" t="shared" si="10" ref="E117:E132">B117+C117-D117</f>
        <v>0</v>
      </c>
      <c r="F117" s="159" t="e">
        <f t="shared" si="9"/>
        <v>#DIV/0!</v>
      </c>
    </row>
    <row r="118" spans="1:6" ht="19.5" customHeight="1" hidden="1">
      <c r="A118" s="158" t="s">
        <v>1327</v>
      </c>
      <c r="B118" s="159"/>
      <c r="C118" s="159"/>
      <c r="D118" s="159"/>
      <c r="E118" s="159">
        <f t="shared" si="10"/>
        <v>0</v>
      </c>
      <c r="F118" s="159" t="e">
        <f t="shared" si="9"/>
        <v>#DIV/0!</v>
      </c>
    </row>
    <row r="119" spans="1:6" ht="19.5" customHeight="1" hidden="1">
      <c r="A119" s="158" t="s">
        <v>1328</v>
      </c>
      <c r="B119" s="159"/>
      <c r="C119" s="159"/>
      <c r="D119" s="159"/>
      <c r="E119" s="159">
        <f t="shared" si="10"/>
        <v>0</v>
      </c>
      <c r="F119" s="159" t="e">
        <f t="shared" si="9"/>
        <v>#DIV/0!</v>
      </c>
    </row>
    <row r="120" spans="1:6" ht="19.5" customHeight="1" hidden="1">
      <c r="A120" s="158" t="s">
        <v>1339</v>
      </c>
      <c r="B120" s="159"/>
      <c r="C120" s="159"/>
      <c r="D120" s="159"/>
      <c r="E120" s="159">
        <f t="shared" si="10"/>
        <v>0</v>
      </c>
      <c r="F120" s="159" t="e">
        <f t="shared" si="9"/>
        <v>#DIV/0!</v>
      </c>
    </row>
    <row r="121" spans="1:6" ht="19.5" customHeight="1">
      <c r="A121" s="158" t="s">
        <v>1340</v>
      </c>
      <c r="B121" s="159">
        <f>SUM(B122,B124,B129,B134,B139,B148,B155)</f>
        <v>0</v>
      </c>
      <c r="C121" s="159">
        <f>SUM(C122,C124,C129,C134,C139,C148,C155)</f>
        <v>0</v>
      </c>
      <c r="D121" s="159">
        <f>SUM(D122,D124,D129,D134,D139,D148,D155)</f>
        <v>0</v>
      </c>
      <c r="E121" s="159">
        <f>SUM(E122,E124,E129,E134,E139,E148,E155)</f>
        <v>0</v>
      </c>
      <c r="F121" s="159">
        <v>0</v>
      </c>
    </row>
    <row r="122" spans="1:6" ht="19.5" customHeight="1" hidden="1">
      <c r="A122" s="158" t="s">
        <v>1341</v>
      </c>
      <c r="B122" s="159">
        <f>SUM(B123)</f>
        <v>0</v>
      </c>
      <c r="C122" s="159">
        <f>SUM(C123)</f>
        <v>0</v>
      </c>
      <c r="D122" s="159">
        <f>SUM(D123)</f>
        <v>0</v>
      </c>
      <c r="E122" s="159">
        <f t="shared" si="10"/>
        <v>0</v>
      </c>
      <c r="F122" s="159" t="e">
        <f t="shared" si="9"/>
        <v>#DIV/0!</v>
      </c>
    </row>
    <row r="123" spans="1:6" ht="19.5" customHeight="1" hidden="1">
      <c r="A123" s="158" t="s">
        <v>1342</v>
      </c>
      <c r="B123" s="159"/>
      <c r="C123" s="159"/>
      <c r="D123" s="159"/>
      <c r="E123" s="159">
        <f t="shared" si="10"/>
        <v>0</v>
      </c>
      <c r="F123" s="159" t="e">
        <f t="shared" si="9"/>
        <v>#DIV/0!</v>
      </c>
    </row>
    <row r="124" spans="1:6" ht="19.5" customHeight="1" hidden="1">
      <c r="A124" s="158" t="s">
        <v>1343</v>
      </c>
      <c r="B124" s="159">
        <f>SUM(B125:B128)</f>
        <v>0</v>
      </c>
      <c r="C124" s="159">
        <f>SUM(C125:C128)</f>
        <v>0</v>
      </c>
      <c r="D124" s="159">
        <f>SUM(D125:D128)</f>
        <v>0</v>
      </c>
      <c r="E124" s="159">
        <f t="shared" si="10"/>
        <v>0</v>
      </c>
      <c r="F124" s="159" t="e">
        <f t="shared" si="9"/>
        <v>#DIV/0!</v>
      </c>
    </row>
    <row r="125" spans="1:6" ht="19.5" customHeight="1" hidden="1">
      <c r="A125" s="158" t="s">
        <v>1344</v>
      </c>
      <c r="B125" s="159"/>
      <c r="C125" s="159"/>
      <c r="D125" s="159"/>
      <c r="E125" s="159">
        <f t="shared" si="10"/>
        <v>0</v>
      </c>
      <c r="F125" s="159" t="e">
        <f t="shared" si="9"/>
        <v>#DIV/0!</v>
      </c>
    </row>
    <row r="126" spans="1:6" ht="19.5" customHeight="1" hidden="1">
      <c r="A126" s="158" t="s">
        <v>1345</v>
      </c>
      <c r="B126" s="159"/>
      <c r="C126" s="159"/>
      <c r="D126" s="159"/>
      <c r="E126" s="159">
        <f t="shared" si="10"/>
        <v>0</v>
      </c>
      <c r="F126" s="159" t="e">
        <f t="shared" si="9"/>
        <v>#DIV/0!</v>
      </c>
    </row>
    <row r="127" spans="1:6" ht="19.5" customHeight="1" hidden="1">
      <c r="A127" s="158" t="s">
        <v>1346</v>
      </c>
      <c r="B127" s="159"/>
      <c r="C127" s="159"/>
      <c r="D127" s="159"/>
      <c r="E127" s="159">
        <f t="shared" si="10"/>
        <v>0</v>
      </c>
      <c r="F127" s="159" t="e">
        <f t="shared" si="9"/>
        <v>#DIV/0!</v>
      </c>
    </row>
    <row r="128" spans="1:6" ht="19.5" customHeight="1" hidden="1">
      <c r="A128" s="158" t="s">
        <v>1347</v>
      </c>
      <c r="B128" s="159"/>
      <c r="C128" s="159"/>
      <c r="D128" s="159"/>
      <c r="E128" s="159">
        <f t="shared" si="10"/>
        <v>0</v>
      </c>
      <c r="F128" s="159" t="e">
        <f t="shared" si="9"/>
        <v>#DIV/0!</v>
      </c>
    </row>
    <row r="129" spans="1:6" ht="19.5" customHeight="1" hidden="1">
      <c r="A129" s="158" t="s">
        <v>1348</v>
      </c>
      <c r="B129" s="159">
        <f>SUM(B130:B133)</f>
        <v>0</v>
      </c>
      <c r="C129" s="159">
        <f>SUM(C130:C133)</f>
        <v>0</v>
      </c>
      <c r="D129" s="159">
        <f>SUM(D130:D133)</f>
        <v>0</v>
      </c>
      <c r="E129" s="159">
        <f t="shared" si="10"/>
        <v>0</v>
      </c>
      <c r="F129" s="159" t="e">
        <f t="shared" si="9"/>
        <v>#DIV/0!</v>
      </c>
    </row>
    <row r="130" spans="1:6" ht="19.5" customHeight="1" hidden="1">
      <c r="A130" s="158" t="s">
        <v>1346</v>
      </c>
      <c r="B130" s="159"/>
      <c r="C130" s="159"/>
      <c r="D130" s="159"/>
      <c r="E130" s="159">
        <f t="shared" si="10"/>
        <v>0</v>
      </c>
      <c r="F130" s="159" t="e">
        <f t="shared" si="9"/>
        <v>#DIV/0!</v>
      </c>
    </row>
    <row r="131" spans="1:6" ht="19.5" customHeight="1" hidden="1">
      <c r="A131" s="158" t="s">
        <v>1349</v>
      </c>
      <c r="B131" s="159"/>
      <c r="C131" s="159"/>
      <c r="D131" s="159"/>
      <c r="E131" s="159">
        <f t="shared" si="10"/>
        <v>0</v>
      </c>
      <c r="F131" s="159" t="e">
        <f t="shared" si="9"/>
        <v>#DIV/0!</v>
      </c>
    </row>
    <row r="132" spans="1:6" ht="19.5" customHeight="1" hidden="1">
      <c r="A132" s="158" t="s">
        <v>1350</v>
      </c>
      <c r="B132" s="159"/>
      <c r="C132" s="159"/>
      <c r="D132" s="159"/>
      <c r="E132" s="159">
        <f t="shared" si="10"/>
        <v>0</v>
      </c>
      <c r="F132" s="159" t="e">
        <f t="shared" si="9"/>
        <v>#DIV/0!</v>
      </c>
    </row>
    <row r="133" spans="1:6" ht="19.5" customHeight="1" hidden="1">
      <c r="A133" s="158" t="s">
        <v>1351</v>
      </c>
      <c r="B133" s="159"/>
      <c r="C133" s="159"/>
      <c r="D133" s="159"/>
      <c r="E133" s="159">
        <f aca="true" t="shared" si="11" ref="E133:E164">B133+C133-D133</f>
        <v>0</v>
      </c>
      <c r="F133" s="159" t="e">
        <f t="shared" si="9"/>
        <v>#DIV/0!</v>
      </c>
    </row>
    <row r="134" spans="1:6" ht="19.5" customHeight="1" hidden="1">
      <c r="A134" s="158" t="s">
        <v>1352</v>
      </c>
      <c r="B134" s="159">
        <f>SUM(B135:B138)</f>
        <v>0</v>
      </c>
      <c r="C134" s="159">
        <f>SUM(C135:C138)</f>
        <v>0</v>
      </c>
      <c r="D134" s="159">
        <f>SUM(D135:D138)</f>
        <v>0</v>
      </c>
      <c r="E134" s="159">
        <f t="shared" si="11"/>
        <v>0</v>
      </c>
      <c r="F134" s="159" t="e">
        <f t="shared" si="9"/>
        <v>#DIV/0!</v>
      </c>
    </row>
    <row r="135" spans="1:6" ht="19.5" customHeight="1" hidden="1">
      <c r="A135" s="158" t="s">
        <v>1353</v>
      </c>
      <c r="B135" s="159"/>
      <c r="C135" s="159"/>
      <c r="D135" s="159"/>
      <c r="E135" s="159">
        <f t="shared" si="11"/>
        <v>0</v>
      </c>
      <c r="F135" s="159" t="e">
        <f t="shared" si="9"/>
        <v>#DIV/0!</v>
      </c>
    </row>
    <row r="136" spans="1:6" ht="19.5" customHeight="1" hidden="1">
      <c r="A136" s="158" t="s">
        <v>1354</v>
      </c>
      <c r="B136" s="159"/>
      <c r="C136" s="159"/>
      <c r="D136" s="159"/>
      <c r="E136" s="159">
        <f t="shared" si="11"/>
        <v>0</v>
      </c>
      <c r="F136" s="159" t="e">
        <f t="shared" si="9"/>
        <v>#DIV/0!</v>
      </c>
    </row>
    <row r="137" spans="1:6" ht="19.5" customHeight="1" hidden="1">
      <c r="A137" s="158" t="s">
        <v>1355</v>
      </c>
      <c r="B137" s="159"/>
      <c r="C137" s="159"/>
      <c r="D137" s="159"/>
      <c r="E137" s="159">
        <f t="shared" si="11"/>
        <v>0</v>
      </c>
      <c r="F137" s="159" t="e">
        <f t="shared" si="9"/>
        <v>#DIV/0!</v>
      </c>
    </row>
    <row r="138" spans="1:6" ht="19.5" customHeight="1" hidden="1">
      <c r="A138" s="158" t="s">
        <v>1356</v>
      </c>
      <c r="B138" s="159"/>
      <c r="C138" s="159"/>
      <c r="D138" s="159"/>
      <c r="E138" s="159">
        <f t="shared" si="11"/>
        <v>0</v>
      </c>
      <c r="F138" s="159" t="e">
        <f t="shared" si="9"/>
        <v>#DIV/0!</v>
      </c>
    </row>
    <row r="139" spans="1:6" ht="19.5" customHeight="1" hidden="1">
      <c r="A139" s="158" t="s">
        <v>1357</v>
      </c>
      <c r="B139" s="159">
        <f>SUM(B140:B147)</f>
        <v>0</v>
      </c>
      <c r="C139" s="159">
        <f>SUM(C140:C147)</f>
        <v>0</v>
      </c>
      <c r="D139" s="159">
        <f>SUM(D140:D147)</f>
        <v>0</v>
      </c>
      <c r="E139" s="159">
        <f t="shared" si="11"/>
        <v>0</v>
      </c>
      <c r="F139" s="159" t="e">
        <f t="shared" si="9"/>
        <v>#DIV/0!</v>
      </c>
    </row>
    <row r="140" spans="1:6" ht="19.5" customHeight="1" hidden="1">
      <c r="A140" s="158" t="s">
        <v>1358</v>
      </c>
      <c r="B140" s="159"/>
      <c r="C140" s="159"/>
      <c r="D140" s="159"/>
      <c r="E140" s="159">
        <f t="shared" si="11"/>
        <v>0</v>
      </c>
      <c r="F140" s="159" t="e">
        <f t="shared" si="9"/>
        <v>#DIV/0!</v>
      </c>
    </row>
    <row r="141" spans="1:6" ht="19.5" customHeight="1" hidden="1">
      <c r="A141" s="158" t="s">
        <v>1359</v>
      </c>
      <c r="B141" s="159"/>
      <c r="C141" s="159"/>
      <c r="D141" s="159"/>
      <c r="E141" s="159">
        <f t="shared" si="11"/>
        <v>0</v>
      </c>
      <c r="F141" s="159" t="e">
        <f t="shared" si="9"/>
        <v>#DIV/0!</v>
      </c>
    </row>
    <row r="142" spans="1:6" ht="19.5" customHeight="1" hidden="1">
      <c r="A142" s="158" t="s">
        <v>1360</v>
      </c>
      <c r="B142" s="159"/>
      <c r="C142" s="159"/>
      <c r="D142" s="159"/>
      <c r="E142" s="159">
        <f t="shared" si="11"/>
        <v>0</v>
      </c>
      <c r="F142" s="159" t="e">
        <f t="shared" si="9"/>
        <v>#DIV/0!</v>
      </c>
    </row>
    <row r="143" spans="1:6" ht="19.5" customHeight="1" hidden="1">
      <c r="A143" s="158" t="s">
        <v>1361</v>
      </c>
      <c r="B143" s="159"/>
      <c r="C143" s="159"/>
      <c r="D143" s="159"/>
      <c r="E143" s="159">
        <f t="shared" si="11"/>
        <v>0</v>
      </c>
      <c r="F143" s="159" t="e">
        <f t="shared" si="9"/>
        <v>#DIV/0!</v>
      </c>
    </row>
    <row r="144" spans="1:6" ht="19.5" customHeight="1" hidden="1">
      <c r="A144" s="158" t="s">
        <v>1362</v>
      </c>
      <c r="B144" s="159"/>
      <c r="C144" s="159"/>
      <c r="D144" s="159"/>
      <c r="E144" s="159">
        <f t="shared" si="11"/>
        <v>0</v>
      </c>
      <c r="F144" s="159" t="e">
        <f t="shared" si="9"/>
        <v>#DIV/0!</v>
      </c>
    </row>
    <row r="145" spans="1:6" ht="19.5" customHeight="1" hidden="1">
      <c r="A145" s="158" t="s">
        <v>1363</v>
      </c>
      <c r="B145" s="159"/>
      <c r="C145" s="159"/>
      <c r="D145" s="159"/>
      <c r="E145" s="159">
        <f t="shared" si="11"/>
        <v>0</v>
      </c>
      <c r="F145" s="159" t="e">
        <f t="shared" si="9"/>
        <v>#DIV/0!</v>
      </c>
    </row>
    <row r="146" spans="1:6" ht="19.5" customHeight="1" hidden="1">
      <c r="A146" s="158" t="s">
        <v>1364</v>
      </c>
      <c r="B146" s="159"/>
      <c r="C146" s="159"/>
      <c r="D146" s="159"/>
      <c r="E146" s="159">
        <f t="shared" si="11"/>
        <v>0</v>
      </c>
      <c r="F146" s="159" t="e">
        <f t="shared" si="9"/>
        <v>#DIV/0!</v>
      </c>
    </row>
    <row r="147" spans="1:6" ht="19.5" customHeight="1" hidden="1">
      <c r="A147" s="158" t="s">
        <v>1365</v>
      </c>
      <c r="B147" s="159"/>
      <c r="C147" s="159"/>
      <c r="D147" s="159"/>
      <c r="E147" s="159">
        <f t="shared" si="11"/>
        <v>0</v>
      </c>
      <c r="F147" s="159" t="e">
        <f t="shared" si="9"/>
        <v>#DIV/0!</v>
      </c>
    </row>
    <row r="148" spans="1:6" ht="19.5" customHeight="1" hidden="1">
      <c r="A148" s="158" t="s">
        <v>1366</v>
      </c>
      <c r="B148" s="159">
        <f>SUM(B149:B154)</f>
        <v>0</v>
      </c>
      <c r="C148" s="159">
        <f>SUM(C149:C154)</f>
        <v>0</v>
      </c>
      <c r="D148" s="159">
        <f>SUM(D149:D154)</f>
        <v>0</v>
      </c>
      <c r="E148" s="159">
        <f t="shared" si="11"/>
        <v>0</v>
      </c>
      <c r="F148" s="159" t="e">
        <f t="shared" si="9"/>
        <v>#DIV/0!</v>
      </c>
    </row>
    <row r="149" spans="1:6" ht="19.5" customHeight="1" hidden="1">
      <c r="A149" s="158" t="s">
        <v>1367</v>
      </c>
      <c r="B149" s="159"/>
      <c r="C149" s="159"/>
      <c r="D149" s="159"/>
      <c r="E149" s="159">
        <f t="shared" si="11"/>
        <v>0</v>
      </c>
      <c r="F149" s="159" t="e">
        <f t="shared" si="9"/>
        <v>#DIV/0!</v>
      </c>
    </row>
    <row r="150" spans="1:6" ht="19.5" customHeight="1" hidden="1">
      <c r="A150" s="158" t="s">
        <v>1368</v>
      </c>
      <c r="B150" s="159"/>
      <c r="C150" s="159"/>
      <c r="D150" s="159"/>
      <c r="E150" s="159">
        <f t="shared" si="11"/>
        <v>0</v>
      </c>
      <c r="F150" s="159" t="e">
        <f t="shared" si="9"/>
        <v>#DIV/0!</v>
      </c>
    </row>
    <row r="151" spans="1:6" ht="19.5" customHeight="1" hidden="1">
      <c r="A151" s="158" t="s">
        <v>1369</v>
      </c>
      <c r="B151" s="159"/>
      <c r="C151" s="159"/>
      <c r="D151" s="159"/>
      <c r="E151" s="159">
        <f t="shared" si="11"/>
        <v>0</v>
      </c>
      <c r="F151" s="159" t="e">
        <f t="shared" si="9"/>
        <v>#DIV/0!</v>
      </c>
    </row>
    <row r="152" spans="1:6" ht="19.5" customHeight="1" hidden="1">
      <c r="A152" s="158" t="s">
        <v>1370</v>
      </c>
      <c r="B152" s="159"/>
      <c r="C152" s="159"/>
      <c r="D152" s="159"/>
      <c r="E152" s="159">
        <f t="shared" si="11"/>
        <v>0</v>
      </c>
      <c r="F152" s="159" t="e">
        <f t="shared" si="9"/>
        <v>#DIV/0!</v>
      </c>
    </row>
    <row r="153" spans="1:6" ht="19.5" customHeight="1" hidden="1">
      <c r="A153" s="158" t="s">
        <v>1371</v>
      </c>
      <c r="B153" s="159"/>
      <c r="C153" s="159"/>
      <c r="D153" s="159"/>
      <c r="E153" s="159">
        <f t="shared" si="11"/>
        <v>0</v>
      </c>
      <c r="F153" s="159" t="e">
        <f t="shared" si="9"/>
        <v>#DIV/0!</v>
      </c>
    </row>
    <row r="154" spans="1:6" ht="19.5" customHeight="1" hidden="1">
      <c r="A154" s="158" t="s">
        <v>1372</v>
      </c>
      <c r="B154" s="159"/>
      <c r="C154" s="159"/>
      <c r="D154" s="159"/>
      <c r="E154" s="159">
        <f t="shared" si="11"/>
        <v>0</v>
      </c>
      <c r="F154" s="159" t="e">
        <f t="shared" si="9"/>
        <v>#DIV/0!</v>
      </c>
    </row>
    <row r="155" spans="1:6" ht="19.5" customHeight="1" hidden="1">
      <c r="A155" s="158" t="s">
        <v>1373</v>
      </c>
      <c r="B155" s="159">
        <f>SUM(B156:B163)</f>
        <v>0</v>
      </c>
      <c r="C155" s="159">
        <f>SUM(C156:C163)</f>
        <v>0</v>
      </c>
      <c r="D155" s="159">
        <f>SUM(D156:D163)</f>
        <v>0</v>
      </c>
      <c r="E155" s="159">
        <f t="shared" si="11"/>
        <v>0</v>
      </c>
      <c r="F155" s="159" t="e">
        <f t="shared" si="9"/>
        <v>#DIV/0!</v>
      </c>
    </row>
    <row r="156" spans="1:6" ht="19.5" customHeight="1" hidden="1">
      <c r="A156" s="158" t="s">
        <v>1374</v>
      </c>
      <c r="B156" s="159"/>
      <c r="C156" s="159"/>
      <c r="D156" s="159"/>
      <c r="E156" s="159">
        <f t="shared" si="11"/>
        <v>0</v>
      </c>
      <c r="F156" s="159" t="e">
        <f t="shared" si="9"/>
        <v>#DIV/0!</v>
      </c>
    </row>
    <row r="157" spans="1:6" ht="19.5" customHeight="1" hidden="1">
      <c r="A157" s="158" t="s">
        <v>1375</v>
      </c>
      <c r="B157" s="159"/>
      <c r="C157" s="159"/>
      <c r="D157" s="159"/>
      <c r="E157" s="159">
        <f t="shared" si="11"/>
        <v>0</v>
      </c>
      <c r="F157" s="159" t="e">
        <f t="shared" si="9"/>
        <v>#DIV/0!</v>
      </c>
    </row>
    <row r="158" spans="1:6" ht="19.5" customHeight="1" hidden="1">
      <c r="A158" s="158" t="s">
        <v>1376</v>
      </c>
      <c r="B158" s="159"/>
      <c r="C158" s="159"/>
      <c r="D158" s="159"/>
      <c r="E158" s="159">
        <f t="shared" si="11"/>
        <v>0</v>
      </c>
      <c r="F158" s="159" t="e">
        <f t="shared" si="9"/>
        <v>#DIV/0!</v>
      </c>
    </row>
    <row r="159" spans="1:6" ht="19.5" customHeight="1" hidden="1">
      <c r="A159" s="158" t="s">
        <v>1377</v>
      </c>
      <c r="B159" s="159"/>
      <c r="C159" s="159"/>
      <c r="D159" s="159"/>
      <c r="E159" s="159">
        <f t="shared" si="11"/>
        <v>0</v>
      </c>
      <c r="F159" s="159" t="e">
        <f t="shared" si="9"/>
        <v>#DIV/0!</v>
      </c>
    </row>
    <row r="160" spans="1:6" ht="19.5" customHeight="1" hidden="1">
      <c r="A160" s="158" t="s">
        <v>1378</v>
      </c>
      <c r="B160" s="159"/>
      <c r="C160" s="159"/>
      <c r="D160" s="159"/>
      <c r="E160" s="159">
        <f t="shared" si="11"/>
        <v>0</v>
      </c>
      <c r="F160" s="159" t="e">
        <f t="shared" si="9"/>
        <v>#DIV/0!</v>
      </c>
    </row>
    <row r="161" spans="1:6" ht="19.5" customHeight="1" hidden="1">
      <c r="A161" s="158" t="s">
        <v>1379</v>
      </c>
      <c r="B161" s="159"/>
      <c r="C161" s="159"/>
      <c r="D161" s="159"/>
      <c r="E161" s="159">
        <f t="shared" si="11"/>
        <v>0</v>
      </c>
      <c r="F161" s="159" t="e">
        <f t="shared" si="9"/>
        <v>#DIV/0!</v>
      </c>
    </row>
    <row r="162" spans="1:6" ht="19.5" customHeight="1" hidden="1">
      <c r="A162" s="158" t="s">
        <v>1380</v>
      </c>
      <c r="B162" s="159"/>
      <c r="C162" s="159"/>
      <c r="D162" s="159"/>
      <c r="E162" s="159">
        <f t="shared" si="11"/>
        <v>0</v>
      </c>
      <c r="F162" s="159" t="e">
        <f t="shared" si="9"/>
        <v>#DIV/0!</v>
      </c>
    </row>
    <row r="163" spans="1:6" ht="19.5" customHeight="1" hidden="1">
      <c r="A163" s="158" t="s">
        <v>1381</v>
      </c>
      <c r="B163" s="159"/>
      <c r="C163" s="159"/>
      <c r="D163" s="159"/>
      <c r="E163" s="159">
        <f t="shared" si="11"/>
        <v>0</v>
      </c>
      <c r="F163" s="159" t="e">
        <f t="shared" si="9"/>
        <v>#DIV/0!</v>
      </c>
    </row>
    <row r="164" spans="1:6" ht="19.5" customHeight="1">
      <c r="A164" s="158" t="s">
        <v>1382</v>
      </c>
      <c r="B164" s="159">
        <f>SUM(B165,B172,B178)</f>
        <v>0</v>
      </c>
      <c r="C164" s="159">
        <f>SUM(C165,C172,C178)</f>
        <v>0</v>
      </c>
      <c r="D164" s="159">
        <f>SUM(D165,D172,D178)</f>
        <v>0</v>
      </c>
      <c r="E164" s="159">
        <f t="shared" si="11"/>
        <v>0</v>
      </c>
      <c r="F164" s="159">
        <v>0</v>
      </c>
    </row>
    <row r="165" spans="1:6" ht="19.5" customHeight="1" hidden="1">
      <c r="A165" s="158" t="s">
        <v>1383</v>
      </c>
      <c r="B165" s="159">
        <f>SUM(B166:B171)</f>
        <v>0</v>
      </c>
      <c r="C165" s="159">
        <f>SUM(C166:C171)</f>
        <v>0</v>
      </c>
      <c r="D165" s="159">
        <f>SUM(D166:D171)</f>
        <v>0</v>
      </c>
      <c r="E165" s="159">
        <f aca="true" t="shared" si="12" ref="E165:E203">B165+C165-D165</f>
        <v>0</v>
      </c>
      <c r="F165" s="159" t="e">
        <f aca="true" t="shared" si="13" ref="F165:F191">E165/B165*100-100</f>
        <v>#DIV/0!</v>
      </c>
    </row>
    <row r="166" spans="1:6" ht="19.5" customHeight="1" hidden="1">
      <c r="A166" s="158" t="s">
        <v>1384</v>
      </c>
      <c r="B166" s="159"/>
      <c r="C166" s="159"/>
      <c r="D166" s="159"/>
      <c r="E166" s="159">
        <f t="shared" si="12"/>
        <v>0</v>
      </c>
      <c r="F166" s="159" t="e">
        <f t="shared" si="13"/>
        <v>#DIV/0!</v>
      </c>
    </row>
    <row r="167" spans="1:6" ht="19.5" customHeight="1" hidden="1">
      <c r="A167" s="158" t="s">
        <v>1385</v>
      </c>
      <c r="B167" s="159"/>
      <c r="C167" s="159"/>
      <c r="D167" s="159"/>
      <c r="E167" s="159">
        <f t="shared" si="12"/>
        <v>0</v>
      </c>
      <c r="F167" s="159" t="e">
        <f t="shared" si="13"/>
        <v>#DIV/0!</v>
      </c>
    </row>
    <row r="168" spans="1:6" ht="19.5" customHeight="1" hidden="1">
      <c r="A168" s="158" t="s">
        <v>1386</v>
      </c>
      <c r="B168" s="159"/>
      <c r="C168" s="159"/>
      <c r="D168" s="159"/>
      <c r="E168" s="159">
        <f t="shared" si="12"/>
        <v>0</v>
      </c>
      <c r="F168" s="159" t="e">
        <f t="shared" si="13"/>
        <v>#DIV/0!</v>
      </c>
    </row>
    <row r="169" spans="1:6" ht="19.5" customHeight="1" hidden="1">
      <c r="A169" s="158" t="s">
        <v>1387</v>
      </c>
      <c r="B169" s="159"/>
      <c r="C169" s="159"/>
      <c r="D169" s="159"/>
      <c r="E169" s="159">
        <f t="shared" si="12"/>
        <v>0</v>
      </c>
      <c r="F169" s="159" t="e">
        <f t="shared" si="13"/>
        <v>#DIV/0!</v>
      </c>
    </row>
    <row r="170" spans="1:6" ht="19.5" customHeight="1" hidden="1">
      <c r="A170" s="158" t="s">
        <v>1388</v>
      </c>
      <c r="B170" s="159"/>
      <c r="C170" s="159"/>
      <c r="D170" s="159"/>
      <c r="E170" s="159">
        <f t="shared" si="12"/>
        <v>0</v>
      </c>
      <c r="F170" s="159" t="e">
        <f t="shared" si="13"/>
        <v>#DIV/0!</v>
      </c>
    </row>
    <row r="171" spans="1:6" ht="19.5" customHeight="1" hidden="1">
      <c r="A171" s="158" t="s">
        <v>1389</v>
      </c>
      <c r="B171" s="159"/>
      <c r="C171" s="159"/>
      <c r="D171" s="159"/>
      <c r="E171" s="159">
        <f t="shared" si="12"/>
        <v>0</v>
      </c>
      <c r="F171" s="159" t="e">
        <f t="shared" si="13"/>
        <v>#DIV/0!</v>
      </c>
    </row>
    <row r="172" spans="1:6" ht="19.5" customHeight="1" hidden="1">
      <c r="A172" s="158" t="s">
        <v>1390</v>
      </c>
      <c r="B172" s="159">
        <f>SUM(B173:B177)</f>
        <v>0</v>
      </c>
      <c r="C172" s="159">
        <f>SUM(C173:C177)</f>
        <v>0</v>
      </c>
      <c r="D172" s="159">
        <f>SUM(D173:D177)</f>
        <v>0</v>
      </c>
      <c r="E172" s="159">
        <f t="shared" si="12"/>
        <v>0</v>
      </c>
      <c r="F172" s="159" t="e">
        <f t="shared" si="13"/>
        <v>#DIV/0!</v>
      </c>
    </row>
    <row r="173" spans="1:6" ht="19.5" customHeight="1" hidden="1">
      <c r="A173" s="158" t="s">
        <v>1391</v>
      </c>
      <c r="B173" s="159"/>
      <c r="C173" s="159"/>
      <c r="D173" s="159"/>
      <c r="E173" s="159">
        <f t="shared" si="12"/>
        <v>0</v>
      </c>
      <c r="F173" s="159" t="e">
        <f t="shared" si="13"/>
        <v>#DIV/0!</v>
      </c>
    </row>
    <row r="174" spans="1:6" ht="19.5" customHeight="1" hidden="1">
      <c r="A174" s="158" t="s">
        <v>1392</v>
      </c>
      <c r="B174" s="159"/>
      <c r="C174" s="159"/>
      <c r="D174" s="159"/>
      <c r="E174" s="159">
        <f t="shared" si="12"/>
        <v>0</v>
      </c>
      <c r="F174" s="159" t="e">
        <f t="shared" si="13"/>
        <v>#DIV/0!</v>
      </c>
    </row>
    <row r="175" spans="1:6" ht="19.5" customHeight="1" hidden="1">
      <c r="A175" s="158" t="s">
        <v>1393</v>
      </c>
      <c r="B175" s="159"/>
      <c r="C175" s="159"/>
      <c r="D175" s="159"/>
      <c r="E175" s="159">
        <f t="shared" si="12"/>
        <v>0</v>
      </c>
      <c r="F175" s="159" t="e">
        <f t="shared" si="13"/>
        <v>#DIV/0!</v>
      </c>
    </row>
    <row r="176" spans="1:6" ht="19.5" customHeight="1" hidden="1">
      <c r="A176" s="158" t="s">
        <v>1394</v>
      </c>
      <c r="B176" s="159"/>
      <c r="C176" s="159"/>
      <c r="D176" s="159"/>
      <c r="E176" s="159">
        <f t="shared" si="12"/>
        <v>0</v>
      </c>
      <c r="F176" s="159" t="e">
        <f t="shared" si="13"/>
        <v>#DIV/0!</v>
      </c>
    </row>
    <row r="177" spans="1:6" ht="19.5" customHeight="1" hidden="1">
      <c r="A177" s="158" t="s">
        <v>1395</v>
      </c>
      <c r="B177" s="159"/>
      <c r="C177" s="159"/>
      <c r="D177" s="159"/>
      <c r="E177" s="159">
        <f t="shared" si="12"/>
        <v>0</v>
      </c>
      <c r="F177" s="159" t="e">
        <f t="shared" si="13"/>
        <v>#DIV/0!</v>
      </c>
    </row>
    <row r="178" spans="1:6" ht="19.5" customHeight="1" hidden="1">
      <c r="A178" s="158" t="s">
        <v>1396</v>
      </c>
      <c r="B178" s="159">
        <f>SUM(B179:B180)</f>
        <v>0</v>
      </c>
      <c r="C178" s="159">
        <f>SUM(C179:C180)</f>
        <v>0</v>
      </c>
      <c r="D178" s="159">
        <f>SUM(D179:D180)</f>
        <v>0</v>
      </c>
      <c r="E178" s="159">
        <f t="shared" si="12"/>
        <v>0</v>
      </c>
      <c r="F178" s="159" t="e">
        <f t="shared" si="13"/>
        <v>#DIV/0!</v>
      </c>
    </row>
    <row r="179" spans="1:6" ht="19.5" customHeight="1" hidden="1">
      <c r="A179" s="158" t="s">
        <v>1397</v>
      </c>
      <c r="B179" s="159"/>
      <c r="C179" s="159"/>
      <c r="D179" s="159"/>
      <c r="E179" s="159">
        <f t="shared" si="12"/>
        <v>0</v>
      </c>
      <c r="F179" s="159" t="e">
        <f t="shared" si="13"/>
        <v>#DIV/0!</v>
      </c>
    </row>
    <row r="180" spans="1:6" ht="19.5" customHeight="1" hidden="1">
      <c r="A180" s="158" t="s">
        <v>1398</v>
      </c>
      <c r="B180" s="159"/>
      <c r="C180" s="159"/>
      <c r="D180" s="159"/>
      <c r="E180" s="159">
        <f t="shared" si="12"/>
        <v>0</v>
      </c>
      <c r="F180" s="159" t="e">
        <f t="shared" si="13"/>
        <v>#DIV/0!</v>
      </c>
    </row>
    <row r="181" spans="1:6" ht="19.5" customHeight="1">
      <c r="A181" s="158" t="s">
        <v>1399</v>
      </c>
      <c r="B181" s="159">
        <f>SUM(B182)</f>
        <v>0</v>
      </c>
      <c r="C181" s="159">
        <f>SUM(C182)</f>
        <v>0</v>
      </c>
      <c r="D181" s="159">
        <f>SUM(D182)</f>
        <v>0</v>
      </c>
      <c r="E181" s="159">
        <f t="shared" si="12"/>
        <v>0</v>
      </c>
      <c r="F181" s="159">
        <v>0</v>
      </c>
    </row>
    <row r="182" spans="1:6" ht="19.5" customHeight="1" hidden="1">
      <c r="A182" s="158" t="s">
        <v>1400</v>
      </c>
      <c r="B182" s="159">
        <f>SUM(B183:B187)</f>
        <v>0</v>
      </c>
      <c r="C182" s="159">
        <f>SUM(C183:C187)</f>
        <v>0</v>
      </c>
      <c r="D182" s="159">
        <f>SUM(D183:D187)</f>
        <v>0</v>
      </c>
      <c r="E182" s="159">
        <f aca="true" t="shared" si="14" ref="E182:E188">B182+C182-D182</f>
        <v>0</v>
      </c>
      <c r="F182" s="159" t="e">
        <f t="shared" si="13"/>
        <v>#DIV/0!</v>
      </c>
    </row>
    <row r="183" spans="1:6" ht="19.5" customHeight="1" hidden="1">
      <c r="A183" s="158" t="s">
        <v>1401</v>
      </c>
      <c r="B183" s="159"/>
      <c r="C183" s="159"/>
      <c r="D183" s="159"/>
      <c r="E183" s="159">
        <f t="shared" si="14"/>
        <v>0</v>
      </c>
      <c r="F183" s="159" t="e">
        <f t="shared" si="13"/>
        <v>#DIV/0!</v>
      </c>
    </row>
    <row r="184" spans="1:6" ht="19.5" customHeight="1" hidden="1">
      <c r="A184" s="158" t="s">
        <v>1402</v>
      </c>
      <c r="B184" s="159"/>
      <c r="C184" s="159"/>
      <c r="D184" s="159"/>
      <c r="E184" s="159">
        <f t="shared" si="14"/>
        <v>0</v>
      </c>
      <c r="F184" s="159" t="e">
        <f t="shared" si="13"/>
        <v>#DIV/0!</v>
      </c>
    </row>
    <row r="185" spans="1:6" ht="19.5" customHeight="1" hidden="1">
      <c r="A185" s="158" t="s">
        <v>1403</v>
      </c>
      <c r="B185" s="159"/>
      <c r="C185" s="159"/>
      <c r="D185" s="159"/>
      <c r="E185" s="159">
        <f t="shared" si="14"/>
        <v>0</v>
      </c>
      <c r="F185" s="159" t="e">
        <f t="shared" si="13"/>
        <v>#DIV/0!</v>
      </c>
    </row>
    <row r="186" spans="1:6" ht="19.5" customHeight="1" hidden="1">
      <c r="A186" s="158" t="s">
        <v>1404</v>
      </c>
      <c r="B186" s="159"/>
      <c r="C186" s="159"/>
      <c r="D186" s="159"/>
      <c r="E186" s="159">
        <f t="shared" si="14"/>
        <v>0</v>
      </c>
      <c r="F186" s="159" t="e">
        <f t="shared" si="13"/>
        <v>#DIV/0!</v>
      </c>
    </row>
    <row r="187" spans="1:6" ht="19.5" customHeight="1" hidden="1">
      <c r="A187" s="158" t="s">
        <v>1405</v>
      </c>
      <c r="B187" s="159"/>
      <c r="C187" s="159"/>
      <c r="D187" s="159"/>
      <c r="E187" s="159">
        <f t="shared" si="14"/>
        <v>0</v>
      </c>
      <c r="F187" s="159" t="e">
        <f t="shared" si="13"/>
        <v>#DIV/0!</v>
      </c>
    </row>
    <row r="188" spans="1:6" ht="19.5" customHeight="1">
      <c r="A188" s="158" t="s">
        <v>1406</v>
      </c>
      <c r="B188" s="159">
        <f>SUM(B189,B193,B202)</f>
        <v>10568</v>
      </c>
      <c r="C188" s="159">
        <f>SUM(C189,C193,C202)</f>
        <v>40000</v>
      </c>
      <c r="D188" s="159">
        <f>SUM(D189,D193,D202)</f>
        <v>0</v>
      </c>
      <c r="E188" s="159">
        <f t="shared" si="14"/>
        <v>50568</v>
      </c>
      <c r="F188" s="159">
        <f t="shared" si="13"/>
        <v>378.50113550340654</v>
      </c>
    </row>
    <row r="189" spans="1:6" ht="19.5" customHeight="1">
      <c r="A189" s="158" t="s">
        <v>1407</v>
      </c>
      <c r="B189" s="159">
        <f>SUM(B190:B192)</f>
        <v>10000</v>
      </c>
      <c r="C189" s="159">
        <f>SUM(C190:C192)</f>
        <v>40000</v>
      </c>
      <c r="D189" s="159">
        <f>SUM(D190:D192)</f>
        <v>0</v>
      </c>
      <c r="E189" s="159">
        <f>SUM(E191)</f>
        <v>50000</v>
      </c>
      <c r="F189" s="159">
        <f t="shared" si="13"/>
        <v>400</v>
      </c>
    </row>
    <row r="190" spans="1:6" ht="19.5" customHeight="1" hidden="1">
      <c r="A190" s="162" t="s">
        <v>1408</v>
      </c>
      <c r="B190" s="159"/>
      <c r="C190" s="159"/>
      <c r="D190" s="159"/>
      <c r="E190" s="159">
        <f t="shared" si="12"/>
        <v>0</v>
      </c>
      <c r="F190" s="159" t="e">
        <f t="shared" si="13"/>
        <v>#DIV/0!</v>
      </c>
    </row>
    <row r="191" spans="1:6" ht="19.5" customHeight="1">
      <c r="A191" s="162" t="s">
        <v>1409</v>
      </c>
      <c r="B191" s="159">
        <v>10000</v>
      </c>
      <c r="C191" s="159">
        <v>40000</v>
      </c>
      <c r="D191" s="159">
        <v>0</v>
      </c>
      <c r="E191" s="159">
        <f>B191+C191+D191</f>
        <v>50000</v>
      </c>
      <c r="F191" s="159">
        <f t="shared" si="13"/>
        <v>400</v>
      </c>
    </row>
    <row r="192" spans="1:6" ht="19.5" customHeight="1" hidden="1">
      <c r="A192" s="162" t="s">
        <v>1410</v>
      </c>
      <c r="B192" s="159"/>
      <c r="C192" s="159"/>
      <c r="D192" s="159"/>
      <c r="E192" s="159">
        <f t="shared" si="12"/>
        <v>0</v>
      </c>
      <c r="F192" s="159"/>
    </row>
    <row r="193" spans="1:6" ht="19.5" customHeight="1" hidden="1">
      <c r="A193" s="158" t="s">
        <v>1411</v>
      </c>
      <c r="B193" s="159">
        <f>SUM(B194:B201)</f>
        <v>0</v>
      </c>
      <c r="C193" s="159">
        <f>SUM(C194:C201)</f>
        <v>0</v>
      </c>
      <c r="D193" s="159">
        <f>SUM(D194:D201)</f>
        <v>0</v>
      </c>
      <c r="E193" s="159">
        <f t="shared" si="12"/>
        <v>0</v>
      </c>
      <c r="F193" s="159" t="e">
        <f aca="true" t="shared" si="15" ref="F193:F219">E193/B193*100-100</f>
        <v>#DIV/0!</v>
      </c>
    </row>
    <row r="194" spans="1:6" ht="19.5" customHeight="1" hidden="1">
      <c r="A194" s="158" t="s">
        <v>1412</v>
      </c>
      <c r="B194" s="159"/>
      <c r="C194" s="159"/>
      <c r="D194" s="159"/>
      <c r="E194" s="159">
        <f t="shared" si="12"/>
        <v>0</v>
      </c>
      <c r="F194" s="159" t="e">
        <f t="shared" si="15"/>
        <v>#DIV/0!</v>
      </c>
    </row>
    <row r="195" spans="1:6" ht="19.5" customHeight="1" hidden="1">
      <c r="A195" s="158" t="s">
        <v>1413</v>
      </c>
      <c r="B195" s="159"/>
      <c r="C195" s="159"/>
      <c r="D195" s="159"/>
      <c r="E195" s="159">
        <f t="shared" si="12"/>
        <v>0</v>
      </c>
      <c r="F195" s="159" t="e">
        <f t="shared" si="15"/>
        <v>#DIV/0!</v>
      </c>
    </row>
    <row r="196" spans="1:6" ht="19.5" customHeight="1" hidden="1">
      <c r="A196" s="158" t="s">
        <v>1414</v>
      </c>
      <c r="B196" s="159"/>
      <c r="C196" s="159"/>
      <c r="D196" s="159"/>
      <c r="E196" s="159">
        <f t="shared" si="12"/>
        <v>0</v>
      </c>
      <c r="F196" s="159" t="e">
        <f t="shared" si="15"/>
        <v>#DIV/0!</v>
      </c>
    </row>
    <row r="197" spans="1:6" ht="19.5" customHeight="1" hidden="1">
      <c r="A197" s="158" t="s">
        <v>1415</v>
      </c>
      <c r="B197" s="159"/>
      <c r="C197" s="159"/>
      <c r="D197" s="159"/>
      <c r="E197" s="159">
        <f t="shared" si="12"/>
        <v>0</v>
      </c>
      <c r="F197" s="159" t="e">
        <f t="shared" si="15"/>
        <v>#DIV/0!</v>
      </c>
    </row>
    <row r="198" spans="1:6" ht="19.5" customHeight="1" hidden="1">
      <c r="A198" s="158" t="s">
        <v>1416</v>
      </c>
      <c r="B198" s="159"/>
      <c r="C198" s="159"/>
      <c r="D198" s="159"/>
      <c r="E198" s="159">
        <f t="shared" si="12"/>
        <v>0</v>
      </c>
      <c r="F198" s="159" t="e">
        <f t="shared" si="15"/>
        <v>#DIV/0!</v>
      </c>
    </row>
    <row r="199" spans="1:6" ht="19.5" customHeight="1" hidden="1">
      <c r="A199" s="158" t="s">
        <v>1417</v>
      </c>
      <c r="B199" s="159"/>
      <c r="C199" s="159"/>
      <c r="D199" s="159"/>
      <c r="E199" s="159">
        <f t="shared" si="12"/>
        <v>0</v>
      </c>
      <c r="F199" s="159" t="e">
        <f t="shared" si="15"/>
        <v>#DIV/0!</v>
      </c>
    </row>
    <row r="200" spans="1:6" ht="19.5" customHeight="1" hidden="1">
      <c r="A200" s="158" t="s">
        <v>1418</v>
      </c>
      <c r="B200" s="159"/>
      <c r="C200" s="159"/>
      <c r="D200" s="159"/>
      <c r="E200" s="159">
        <f t="shared" si="12"/>
        <v>0</v>
      </c>
      <c r="F200" s="159" t="e">
        <f t="shared" si="15"/>
        <v>#DIV/0!</v>
      </c>
    </row>
    <row r="201" spans="1:6" ht="19.5" customHeight="1" hidden="1">
      <c r="A201" s="158" t="s">
        <v>1419</v>
      </c>
      <c r="B201" s="159"/>
      <c r="C201" s="159"/>
      <c r="D201" s="159"/>
      <c r="E201" s="159">
        <f t="shared" si="12"/>
        <v>0</v>
      </c>
      <c r="F201" s="159" t="e">
        <f t="shared" si="15"/>
        <v>#DIV/0!</v>
      </c>
    </row>
    <row r="202" spans="1:6" ht="19.5" customHeight="1">
      <c r="A202" s="158" t="s">
        <v>1420</v>
      </c>
      <c r="B202" s="159">
        <f>SUM(B204:B213)</f>
        <v>568</v>
      </c>
      <c r="C202" s="159">
        <f>SUM(C204:C213)</f>
        <v>0</v>
      </c>
      <c r="D202" s="159">
        <f>SUM(D204:D213)</f>
        <v>0</v>
      </c>
      <c r="E202" s="159">
        <f>SUM(E203:E213)</f>
        <v>568</v>
      </c>
      <c r="F202" s="159">
        <f t="shared" si="15"/>
        <v>0</v>
      </c>
    </row>
    <row r="203" spans="1:6" ht="19.5" customHeight="1" hidden="1">
      <c r="A203" s="158" t="s">
        <v>1421</v>
      </c>
      <c r="B203" s="159"/>
      <c r="C203" s="159"/>
      <c r="D203" s="159"/>
      <c r="E203" s="159">
        <f t="shared" si="12"/>
        <v>0</v>
      </c>
      <c r="F203" s="159">
        <v>0</v>
      </c>
    </row>
    <row r="204" spans="1:6" ht="19.5" customHeight="1">
      <c r="A204" s="158" t="s">
        <v>1422</v>
      </c>
      <c r="B204" s="159">
        <v>315</v>
      </c>
      <c r="C204" s="159">
        <v>0</v>
      </c>
      <c r="D204" s="159">
        <v>0</v>
      </c>
      <c r="E204" s="159">
        <f>B204+C204+D204</f>
        <v>315</v>
      </c>
      <c r="F204" s="159">
        <v>0</v>
      </c>
    </row>
    <row r="205" spans="1:6" ht="19.5" customHeight="1">
      <c r="A205" s="158" t="s">
        <v>1423</v>
      </c>
      <c r="B205" s="159">
        <v>77</v>
      </c>
      <c r="C205" s="159">
        <v>0</v>
      </c>
      <c r="D205" s="159">
        <v>0</v>
      </c>
      <c r="E205" s="159">
        <f>B205+C205+D205</f>
        <v>77</v>
      </c>
      <c r="F205" s="159">
        <f>E205/B205*100-100</f>
        <v>0</v>
      </c>
    </row>
    <row r="206" spans="1:6" ht="19.5" customHeight="1" hidden="1">
      <c r="A206" s="158" t="s">
        <v>1424</v>
      </c>
      <c r="B206" s="159"/>
      <c r="C206" s="159"/>
      <c r="D206" s="159"/>
      <c r="E206" s="159">
        <f>B206+C206+D206</f>
        <v>0</v>
      </c>
      <c r="F206" s="159" t="e">
        <f t="shared" si="15"/>
        <v>#DIV/0!</v>
      </c>
    </row>
    <row r="207" spans="1:6" ht="19.5" customHeight="1" hidden="1">
      <c r="A207" s="158" t="s">
        <v>1425</v>
      </c>
      <c r="B207" s="159"/>
      <c r="C207" s="159"/>
      <c r="D207" s="159"/>
      <c r="E207" s="159">
        <f>B207+C207+D207</f>
        <v>0</v>
      </c>
      <c r="F207" s="159" t="e">
        <f t="shared" si="15"/>
        <v>#DIV/0!</v>
      </c>
    </row>
    <row r="208" spans="1:6" ht="19.5" customHeight="1">
      <c r="A208" s="158" t="s">
        <v>1426</v>
      </c>
      <c r="B208" s="159">
        <v>176</v>
      </c>
      <c r="C208" s="159">
        <v>0</v>
      </c>
      <c r="D208" s="159">
        <v>0</v>
      </c>
      <c r="E208" s="159">
        <f aca="true" t="shared" si="16" ref="E208:E220">B208+C208+D208</f>
        <v>176</v>
      </c>
      <c r="F208" s="159">
        <f t="shared" si="15"/>
        <v>0</v>
      </c>
    </row>
    <row r="209" spans="1:6" ht="19.5" customHeight="1" hidden="1">
      <c r="A209" s="158" t="s">
        <v>1427</v>
      </c>
      <c r="B209" s="159"/>
      <c r="C209" s="159"/>
      <c r="D209" s="159"/>
      <c r="E209" s="159">
        <f t="shared" si="16"/>
        <v>0</v>
      </c>
      <c r="F209" s="159" t="e">
        <f t="shared" si="15"/>
        <v>#DIV/0!</v>
      </c>
    </row>
    <row r="210" spans="1:6" ht="19.5" customHeight="1" hidden="1">
      <c r="A210" s="158" t="s">
        <v>1428</v>
      </c>
      <c r="B210" s="159"/>
      <c r="C210" s="159"/>
      <c r="D210" s="159"/>
      <c r="E210" s="159">
        <f t="shared" si="16"/>
        <v>0</v>
      </c>
      <c r="F210" s="159" t="e">
        <f t="shared" si="15"/>
        <v>#DIV/0!</v>
      </c>
    </row>
    <row r="211" spans="1:6" ht="19.5" customHeight="1" hidden="1">
      <c r="A211" s="158" t="s">
        <v>1429</v>
      </c>
      <c r="B211" s="159"/>
      <c r="C211" s="159"/>
      <c r="D211" s="159"/>
      <c r="E211" s="159">
        <f t="shared" si="16"/>
        <v>0</v>
      </c>
      <c r="F211" s="159" t="e">
        <f t="shared" si="15"/>
        <v>#DIV/0!</v>
      </c>
    </row>
    <row r="212" spans="1:6" ht="19.5" customHeight="1" hidden="1">
      <c r="A212" s="158" t="s">
        <v>1430</v>
      </c>
      <c r="B212" s="159"/>
      <c r="C212" s="159"/>
      <c r="D212" s="159"/>
      <c r="E212" s="159">
        <f t="shared" si="16"/>
        <v>0</v>
      </c>
      <c r="F212" s="159" t="e">
        <f t="shared" si="15"/>
        <v>#DIV/0!</v>
      </c>
    </row>
    <row r="213" spans="1:6" ht="19.5" customHeight="1" hidden="1">
      <c r="A213" s="158" t="s">
        <v>1431</v>
      </c>
      <c r="B213" s="159"/>
      <c r="C213" s="159"/>
      <c r="D213" s="159"/>
      <c r="E213" s="159">
        <f t="shared" si="16"/>
        <v>0</v>
      </c>
      <c r="F213" s="159" t="e">
        <f t="shared" si="15"/>
        <v>#DIV/0!</v>
      </c>
    </row>
    <row r="214" spans="1:6" ht="19.5" customHeight="1">
      <c r="A214" s="158" t="s">
        <v>1432</v>
      </c>
      <c r="B214" s="159">
        <f>SUM(B215:B219)</f>
        <v>4000</v>
      </c>
      <c r="C214" s="159">
        <f>SUM(C215:C219)</f>
        <v>0</v>
      </c>
      <c r="D214" s="159">
        <f>SUM(D215:D219)</f>
        <v>0</v>
      </c>
      <c r="E214" s="159">
        <f t="shared" si="16"/>
        <v>4000</v>
      </c>
      <c r="F214" s="159">
        <f t="shared" si="15"/>
        <v>0</v>
      </c>
    </row>
    <row r="215" spans="1:6" ht="19.5" customHeight="1" hidden="1">
      <c r="A215" s="161" t="s">
        <v>1433</v>
      </c>
      <c r="B215" s="159"/>
      <c r="C215" s="159"/>
      <c r="D215" s="159"/>
      <c r="E215" s="159">
        <f t="shared" si="16"/>
        <v>0</v>
      </c>
      <c r="F215" s="159" t="e">
        <f t="shared" si="15"/>
        <v>#DIV/0!</v>
      </c>
    </row>
    <row r="216" spans="1:6" ht="19.5" customHeight="1" hidden="1">
      <c r="A216" s="161" t="s">
        <v>1434</v>
      </c>
      <c r="B216" s="159"/>
      <c r="C216" s="159"/>
      <c r="D216" s="159"/>
      <c r="E216" s="159">
        <f t="shared" si="16"/>
        <v>0</v>
      </c>
      <c r="F216" s="159" t="e">
        <f t="shared" si="15"/>
        <v>#DIV/0!</v>
      </c>
    </row>
    <row r="217" spans="1:6" ht="19.5" customHeight="1" hidden="1">
      <c r="A217" s="161" t="s">
        <v>1435</v>
      </c>
      <c r="B217" s="159"/>
      <c r="C217" s="159"/>
      <c r="D217" s="159"/>
      <c r="E217" s="159">
        <f t="shared" si="16"/>
        <v>0</v>
      </c>
      <c r="F217" s="159" t="e">
        <f t="shared" si="15"/>
        <v>#DIV/0!</v>
      </c>
    </row>
    <row r="218" spans="1:6" ht="19.5" customHeight="1">
      <c r="A218" s="161" t="s">
        <v>1436</v>
      </c>
      <c r="B218" s="159">
        <v>4000</v>
      </c>
      <c r="C218" s="159">
        <v>0</v>
      </c>
      <c r="D218" s="159">
        <v>0</v>
      </c>
      <c r="E218" s="159">
        <f t="shared" si="16"/>
        <v>4000</v>
      </c>
      <c r="F218" s="159">
        <f t="shared" si="15"/>
        <v>0</v>
      </c>
    </row>
    <row r="219" spans="1:6" ht="19.5" customHeight="1">
      <c r="A219" s="161" t="s">
        <v>1437</v>
      </c>
      <c r="B219" s="159">
        <v>0</v>
      </c>
      <c r="C219" s="159">
        <v>0</v>
      </c>
      <c r="D219" s="159">
        <v>0</v>
      </c>
      <c r="E219" s="159">
        <f t="shared" si="16"/>
        <v>0</v>
      </c>
      <c r="F219" s="159">
        <v>0</v>
      </c>
    </row>
    <row r="220" spans="1:6" ht="19.5" customHeight="1">
      <c r="A220" s="158" t="s">
        <v>1438</v>
      </c>
      <c r="B220" s="159">
        <f>SUM(B221:B225)</f>
        <v>0</v>
      </c>
      <c r="C220" s="159">
        <f>SUM(C221:C225)</f>
        <v>0</v>
      </c>
      <c r="D220" s="159">
        <f>SUM(D221:D225)</f>
        <v>0</v>
      </c>
      <c r="E220" s="159">
        <f t="shared" si="16"/>
        <v>0</v>
      </c>
      <c r="F220" s="159">
        <v>0</v>
      </c>
    </row>
    <row r="221" spans="1:6" ht="19.5" customHeight="1" hidden="1">
      <c r="A221" s="161" t="s">
        <v>1439</v>
      </c>
      <c r="B221" s="159"/>
      <c r="C221" s="159"/>
      <c r="D221" s="159"/>
      <c r="E221" s="159">
        <f>B221+C221-D221</f>
        <v>0</v>
      </c>
      <c r="F221" s="159" t="e">
        <f>E221/B221*100-100</f>
        <v>#DIV/0!</v>
      </c>
    </row>
    <row r="222" spans="1:6" ht="19.5" customHeight="1" hidden="1">
      <c r="A222" s="161" t="s">
        <v>1440</v>
      </c>
      <c r="B222" s="159"/>
      <c r="C222" s="159"/>
      <c r="D222" s="159"/>
      <c r="E222" s="159">
        <f>B222+C222-D222</f>
        <v>0</v>
      </c>
      <c r="F222" s="159" t="e">
        <f>E222/B222*100-100</f>
        <v>#DIV/0!</v>
      </c>
    </row>
    <row r="223" spans="1:6" ht="19.5" customHeight="1" hidden="1">
      <c r="A223" s="161" t="s">
        <v>1435</v>
      </c>
      <c r="B223" s="159"/>
      <c r="C223" s="159"/>
      <c r="D223" s="159"/>
      <c r="E223" s="159">
        <f>B223+C223-D223</f>
        <v>0</v>
      </c>
      <c r="F223" s="159" t="e">
        <f>E223/B223*100-100</f>
        <v>#DIV/0!</v>
      </c>
    </row>
    <row r="224" spans="1:6" ht="19.5" customHeight="1" hidden="1">
      <c r="A224" s="161" t="s">
        <v>1441</v>
      </c>
      <c r="B224" s="159"/>
      <c r="C224" s="159"/>
      <c r="D224" s="159"/>
      <c r="E224" s="159">
        <f>B224+C224-D224</f>
        <v>0</v>
      </c>
      <c r="F224" s="159" t="e">
        <f>E224/B224*100-100</f>
        <v>#DIV/0!</v>
      </c>
    </row>
    <row r="225" spans="1:6" ht="19.5" customHeight="1" hidden="1">
      <c r="A225" s="161" t="s">
        <v>1442</v>
      </c>
      <c r="B225" s="159"/>
      <c r="C225" s="159"/>
      <c r="D225" s="159"/>
      <c r="E225" s="159">
        <f>B225+C225-D225</f>
        <v>0</v>
      </c>
      <c r="F225" s="159" t="e">
        <f>E225/B225*100-100</f>
        <v>#DIV/0!</v>
      </c>
    </row>
    <row r="226" spans="1:6" ht="19.5" customHeight="1">
      <c r="A226" s="163" t="s">
        <v>1443</v>
      </c>
      <c r="B226" s="159">
        <f>SUM(B227,B240)</f>
        <v>0</v>
      </c>
      <c r="C226" s="159">
        <f>SUM(C227,C240)</f>
        <v>0</v>
      </c>
      <c r="D226" s="159">
        <f>SUM(D227,D240)</f>
        <v>0</v>
      </c>
      <c r="E226" s="159">
        <f aca="true" t="shared" si="17" ref="E226:E240">B226+C226+D226</f>
        <v>0</v>
      </c>
      <c r="F226" s="159">
        <v>0</v>
      </c>
    </row>
    <row r="227" spans="1:6" ht="19.5" customHeight="1">
      <c r="A227" s="163" t="s">
        <v>1159</v>
      </c>
      <c r="B227" s="159">
        <f>SUM(B228:B239)</f>
        <v>0</v>
      </c>
      <c r="C227" s="159">
        <f>SUM(C228:C239)</f>
        <v>0</v>
      </c>
      <c r="D227" s="159">
        <f>SUM(D228:D239)</f>
        <v>0</v>
      </c>
      <c r="E227" s="159">
        <f t="shared" si="17"/>
        <v>0</v>
      </c>
      <c r="F227" s="159">
        <v>0</v>
      </c>
    </row>
    <row r="228" spans="1:6" ht="19.5" customHeight="1">
      <c r="A228" s="163" t="s">
        <v>1444</v>
      </c>
      <c r="B228" s="159">
        <v>0</v>
      </c>
      <c r="C228" s="159">
        <v>0</v>
      </c>
      <c r="D228" s="159">
        <v>0</v>
      </c>
      <c r="E228" s="159">
        <f t="shared" si="17"/>
        <v>0</v>
      </c>
      <c r="F228" s="159">
        <v>0</v>
      </c>
    </row>
    <row r="229" spans="1:6" ht="19.5" customHeight="1" hidden="1">
      <c r="A229" s="163" t="s">
        <v>1445</v>
      </c>
      <c r="B229" s="159"/>
      <c r="C229" s="159"/>
      <c r="D229" s="159"/>
      <c r="E229" s="159">
        <f t="shared" si="17"/>
        <v>0</v>
      </c>
      <c r="F229" s="159" t="e">
        <f aca="true" t="shared" si="18" ref="F226:F246">E229/B229*100-100</f>
        <v>#DIV/0!</v>
      </c>
    </row>
    <row r="230" spans="1:6" ht="19.5" customHeight="1" hidden="1">
      <c r="A230" s="163" t="s">
        <v>1446</v>
      </c>
      <c r="B230" s="159"/>
      <c r="C230" s="159"/>
      <c r="D230" s="159"/>
      <c r="E230" s="159">
        <f t="shared" si="17"/>
        <v>0</v>
      </c>
      <c r="F230" s="159" t="e">
        <f t="shared" si="18"/>
        <v>#DIV/0!</v>
      </c>
    </row>
    <row r="231" spans="1:6" ht="19.5" customHeight="1" hidden="1">
      <c r="A231" s="163" t="s">
        <v>1447</v>
      </c>
      <c r="B231" s="159"/>
      <c r="C231" s="159"/>
      <c r="D231" s="159"/>
      <c r="E231" s="159">
        <f t="shared" si="17"/>
        <v>0</v>
      </c>
      <c r="F231" s="159" t="e">
        <f t="shared" si="18"/>
        <v>#DIV/0!</v>
      </c>
    </row>
    <row r="232" spans="1:6" ht="19.5" customHeight="1" hidden="1">
      <c r="A232" s="163" t="s">
        <v>1448</v>
      </c>
      <c r="B232" s="159"/>
      <c r="C232" s="159"/>
      <c r="D232" s="159"/>
      <c r="E232" s="159">
        <f t="shared" si="17"/>
        <v>0</v>
      </c>
      <c r="F232" s="159" t="e">
        <f t="shared" si="18"/>
        <v>#DIV/0!</v>
      </c>
    </row>
    <row r="233" spans="1:6" ht="19.5" customHeight="1" hidden="1">
      <c r="A233" s="163" t="s">
        <v>1449</v>
      </c>
      <c r="B233" s="159"/>
      <c r="C233" s="159"/>
      <c r="D233" s="159"/>
      <c r="E233" s="159">
        <f t="shared" si="17"/>
        <v>0</v>
      </c>
      <c r="F233" s="159" t="e">
        <f t="shared" si="18"/>
        <v>#DIV/0!</v>
      </c>
    </row>
    <row r="234" spans="1:6" ht="19.5" customHeight="1" hidden="1">
      <c r="A234" s="163" t="s">
        <v>1450</v>
      </c>
      <c r="B234" s="159"/>
      <c r="C234" s="159"/>
      <c r="D234" s="159"/>
      <c r="E234" s="159">
        <f t="shared" si="17"/>
        <v>0</v>
      </c>
      <c r="F234" s="159" t="e">
        <f t="shared" si="18"/>
        <v>#DIV/0!</v>
      </c>
    </row>
    <row r="235" spans="1:6" ht="19.5" customHeight="1" hidden="1">
      <c r="A235" s="163" t="s">
        <v>1451</v>
      </c>
      <c r="B235" s="159"/>
      <c r="C235" s="159"/>
      <c r="D235" s="159"/>
      <c r="E235" s="159">
        <f t="shared" si="17"/>
        <v>0</v>
      </c>
      <c r="F235" s="159" t="e">
        <f t="shared" si="18"/>
        <v>#DIV/0!</v>
      </c>
    </row>
    <row r="236" spans="1:6" ht="19.5" customHeight="1" hidden="1">
      <c r="A236" s="163" t="s">
        <v>1452</v>
      </c>
      <c r="B236" s="159"/>
      <c r="C236" s="159"/>
      <c r="D236" s="159"/>
      <c r="E236" s="159">
        <f t="shared" si="17"/>
        <v>0</v>
      </c>
      <c r="F236" s="159" t="e">
        <f t="shared" si="18"/>
        <v>#DIV/0!</v>
      </c>
    </row>
    <row r="237" spans="1:6" ht="19.5" customHeight="1" hidden="1">
      <c r="A237" s="163" t="s">
        <v>1453</v>
      </c>
      <c r="B237" s="159"/>
      <c r="C237" s="159"/>
      <c r="D237" s="159"/>
      <c r="E237" s="159">
        <f t="shared" si="17"/>
        <v>0</v>
      </c>
      <c r="F237" s="159" t="e">
        <f t="shared" si="18"/>
        <v>#DIV/0!</v>
      </c>
    </row>
    <row r="238" spans="1:6" ht="19.5" customHeight="1">
      <c r="A238" s="163" t="s">
        <v>1454</v>
      </c>
      <c r="B238" s="159">
        <v>0</v>
      </c>
      <c r="C238" s="159">
        <v>0</v>
      </c>
      <c r="D238" s="159">
        <v>0</v>
      </c>
      <c r="E238" s="159">
        <f t="shared" si="17"/>
        <v>0</v>
      </c>
      <c r="F238" s="159">
        <v>0</v>
      </c>
    </row>
    <row r="239" spans="1:6" ht="19.5" customHeight="1" hidden="1">
      <c r="A239" s="163" t="s">
        <v>1455</v>
      </c>
      <c r="B239" s="159"/>
      <c r="C239" s="159"/>
      <c r="D239" s="159"/>
      <c r="E239" s="159">
        <f t="shared" si="17"/>
        <v>0</v>
      </c>
      <c r="F239" s="159" t="e">
        <f t="shared" si="18"/>
        <v>#DIV/0!</v>
      </c>
    </row>
    <row r="240" spans="1:6" ht="19.5" customHeight="1">
      <c r="A240" s="163" t="s">
        <v>1456</v>
      </c>
      <c r="B240" s="159">
        <f>SUM(B241:B246)</f>
        <v>0</v>
      </c>
      <c r="C240" s="159">
        <f>SUM(C241:C246)</f>
        <v>0</v>
      </c>
      <c r="D240" s="159">
        <f>SUM(D241:D246)</f>
        <v>0</v>
      </c>
      <c r="E240" s="159">
        <f t="shared" si="17"/>
        <v>0</v>
      </c>
      <c r="F240" s="159">
        <v>0</v>
      </c>
    </row>
    <row r="241" spans="1:6" ht="19.5" customHeight="1" hidden="1">
      <c r="A241" s="158" t="s">
        <v>1457</v>
      </c>
      <c r="B241" s="159"/>
      <c r="C241" s="159"/>
      <c r="D241" s="159"/>
      <c r="E241" s="159">
        <f aca="true" t="shared" si="19" ref="E241:E246">B241+C241-D241</f>
        <v>0</v>
      </c>
      <c r="F241" s="159" t="e">
        <f t="shared" si="18"/>
        <v>#DIV/0!</v>
      </c>
    </row>
    <row r="242" spans="1:6" ht="19.5" customHeight="1" hidden="1">
      <c r="A242" s="158" t="s">
        <v>1458</v>
      </c>
      <c r="B242" s="159"/>
      <c r="C242" s="159"/>
      <c r="D242" s="159"/>
      <c r="E242" s="159">
        <f t="shared" si="19"/>
        <v>0</v>
      </c>
      <c r="F242" s="159" t="e">
        <f t="shared" si="18"/>
        <v>#DIV/0!</v>
      </c>
    </row>
    <row r="243" spans="1:6" ht="19.5" customHeight="1" hidden="1">
      <c r="A243" s="158" t="s">
        <v>1459</v>
      </c>
      <c r="B243" s="159"/>
      <c r="C243" s="159"/>
      <c r="D243" s="159"/>
      <c r="E243" s="159">
        <f t="shared" si="19"/>
        <v>0</v>
      </c>
      <c r="F243" s="159" t="e">
        <f t="shared" si="18"/>
        <v>#DIV/0!</v>
      </c>
    </row>
    <row r="244" spans="1:6" ht="19.5" customHeight="1" hidden="1">
      <c r="A244" s="158" t="s">
        <v>1460</v>
      </c>
      <c r="B244" s="159"/>
      <c r="C244" s="159"/>
      <c r="D244" s="159"/>
      <c r="E244" s="159">
        <f t="shared" si="19"/>
        <v>0</v>
      </c>
      <c r="F244" s="159" t="e">
        <f t="shared" si="18"/>
        <v>#DIV/0!</v>
      </c>
    </row>
    <row r="245" spans="1:6" ht="19.5" customHeight="1" hidden="1">
      <c r="A245" s="158" t="s">
        <v>1461</v>
      </c>
      <c r="B245" s="159"/>
      <c r="C245" s="159"/>
      <c r="D245" s="159"/>
      <c r="E245" s="159">
        <f t="shared" si="19"/>
        <v>0</v>
      </c>
      <c r="F245" s="159" t="e">
        <f t="shared" si="18"/>
        <v>#DIV/0!</v>
      </c>
    </row>
    <row r="246" spans="1:6" ht="19.5" customHeight="1" hidden="1">
      <c r="A246" s="158" t="s">
        <v>1462</v>
      </c>
      <c r="B246" s="159"/>
      <c r="C246" s="159"/>
      <c r="D246" s="159"/>
      <c r="E246" s="159">
        <f t="shared" si="19"/>
        <v>0</v>
      </c>
      <c r="F246" s="159" t="e">
        <f t="shared" si="18"/>
        <v>#DIV/0!</v>
      </c>
    </row>
    <row r="247" spans="1:6" ht="19.5" customHeight="1">
      <c r="A247" s="158"/>
      <c r="B247" s="159"/>
      <c r="C247" s="159"/>
      <c r="D247" s="159"/>
      <c r="E247" s="159"/>
      <c r="F247" s="159"/>
    </row>
    <row r="248" spans="1:6" ht="19.5" customHeight="1">
      <c r="A248" s="164" t="s">
        <v>1135</v>
      </c>
      <c r="B248" s="159">
        <f>SUM(B8,B14,B27,B34,B91,B121,B164,B181,B188,B214,B220,B226)</f>
        <v>35290</v>
      </c>
      <c r="C248" s="159">
        <f>SUM(C8,C14,C27,C34,C91,C121,C164,C181,C188,C214)</f>
        <v>40000</v>
      </c>
      <c r="D248" s="159">
        <f>SUM(D8,D14,D27,D34,D91,D121,D164,D181,D188,D214)</f>
        <v>0</v>
      </c>
      <c r="E248" s="159">
        <f>SUM(B248:D248)</f>
        <v>75290</v>
      </c>
      <c r="F248" s="159">
        <f>E248/B248*100-100</f>
        <v>113.34655709832813</v>
      </c>
    </row>
    <row r="249" spans="1:6" ht="19.5" customHeight="1">
      <c r="A249" s="165" t="s">
        <v>90</v>
      </c>
      <c r="B249" s="159">
        <f>SUM(B250,B253:B256)</f>
        <v>20000</v>
      </c>
      <c r="C249" s="159">
        <f>SUM(C250,C253:C256)</f>
        <v>1900</v>
      </c>
      <c r="D249" s="159">
        <f>SUM(D250,D253:D256)</f>
        <v>0</v>
      </c>
      <c r="E249" s="159">
        <f>SUM(E250,E253:E256)</f>
        <v>21900</v>
      </c>
      <c r="F249" s="159">
        <f>E249/B249*100-100</f>
        <v>9.5</v>
      </c>
    </row>
    <row r="250" spans="1:6" ht="19.5" customHeight="1">
      <c r="A250" s="158" t="s">
        <v>1463</v>
      </c>
      <c r="B250" s="159">
        <f>SUM(B251:B252)</f>
        <v>0</v>
      </c>
      <c r="C250" s="159">
        <f>SUM(C251:C252)</f>
        <v>0</v>
      </c>
      <c r="D250" s="159">
        <f>SUM(D251:D252)</f>
        <v>0</v>
      </c>
      <c r="E250" s="159">
        <f aca="true" t="shared" si="20" ref="E250:E256">B250+C250+D250</f>
        <v>0</v>
      </c>
      <c r="F250" s="159">
        <v>0</v>
      </c>
    </row>
    <row r="251" spans="1:6" ht="19.5" customHeight="1">
      <c r="A251" s="158" t="s">
        <v>1464</v>
      </c>
      <c r="B251" s="159">
        <v>0</v>
      </c>
      <c r="C251" s="159">
        <v>0</v>
      </c>
      <c r="D251" s="159">
        <v>0</v>
      </c>
      <c r="E251" s="159">
        <f t="shared" si="20"/>
        <v>0</v>
      </c>
      <c r="F251" s="159">
        <v>0</v>
      </c>
    </row>
    <row r="252" spans="1:6" ht="19.5" customHeight="1">
      <c r="A252" s="158" t="s">
        <v>1465</v>
      </c>
      <c r="B252" s="159">
        <v>0</v>
      </c>
      <c r="C252" s="159">
        <v>0</v>
      </c>
      <c r="D252" s="159">
        <v>0</v>
      </c>
      <c r="E252" s="159">
        <f t="shared" si="20"/>
        <v>0</v>
      </c>
      <c r="F252" s="159">
        <v>0</v>
      </c>
    </row>
    <row r="253" spans="1:6" ht="19.5" customHeight="1">
      <c r="A253" s="158" t="s">
        <v>1199</v>
      </c>
      <c r="B253" s="159">
        <v>20000</v>
      </c>
      <c r="C253" s="159">
        <v>0</v>
      </c>
      <c r="D253" s="159">
        <v>0</v>
      </c>
      <c r="E253" s="159">
        <f t="shared" si="20"/>
        <v>20000</v>
      </c>
      <c r="F253" s="159">
        <f>E253/B253*100-100</f>
        <v>0</v>
      </c>
    </row>
    <row r="254" spans="1:6" ht="19.5" customHeight="1">
      <c r="A254" s="158" t="s">
        <v>1466</v>
      </c>
      <c r="B254" s="159">
        <v>0</v>
      </c>
      <c r="C254" s="159">
        <v>0</v>
      </c>
      <c r="D254" s="159">
        <v>0</v>
      </c>
      <c r="E254" s="159">
        <f t="shared" si="20"/>
        <v>0</v>
      </c>
      <c r="F254" s="159">
        <v>0</v>
      </c>
    </row>
    <row r="255" spans="1:6" ht="19.5" customHeight="1">
      <c r="A255" s="161" t="s">
        <v>1467</v>
      </c>
      <c r="B255" s="159">
        <v>0</v>
      </c>
      <c r="C255" s="159">
        <v>1900</v>
      </c>
      <c r="D255" s="159">
        <v>0</v>
      </c>
      <c r="E255" s="159">
        <f t="shared" si="20"/>
        <v>1900</v>
      </c>
      <c r="F255" s="159">
        <v>100</v>
      </c>
    </row>
    <row r="256" spans="1:6" ht="19.5" customHeight="1">
      <c r="A256" s="161" t="s">
        <v>1468</v>
      </c>
      <c r="B256" s="159">
        <v>0</v>
      </c>
      <c r="C256" s="159">
        <v>0</v>
      </c>
      <c r="D256" s="159">
        <v>0</v>
      </c>
      <c r="E256" s="159">
        <f t="shared" si="20"/>
        <v>0</v>
      </c>
      <c r="F256" s="159">
        <v>0</v>
      </c>
    </row>
    <row r="257" spans="1:6" ht="19.5" customHeight="1">
      <c r="A257" s="158"/>
      <c r="B257" s="159"/>
      <c r="C257" s="159"/>
      <c r="D257" s="159"/>
      <c r="E257" s="159"/>
      <c r="F257" s="159"/>
    </row>
    <row r="258" spans="1:6" ht="19.5" customHeight="1">
      <c r="A258" s="164" t="s">
        <v>1469</v>
      </c>
      <c r="B258" s="159">
        <f>SUM(B248,B249)</f>
        <v>55290</v>
      </c>
      <c r="C258" s="159">
        <f>SUM(C248,C249)</f>
        <v>41900</v>
      </c>
      <c r="D258" s="159">
        <f>SUM(D248,D249)</f>
        <v>0</v>
      </c>
      <c r="E258" s="159">
        <f>SUM(E248,E249)</f>
        <v>97190</v>
      </c>
      <c r="F258" s="159">
        <f>E258/B258*100-100</f>
        <v>75.78223910291192</v>
      </c>
    </row>
  </sheetData>
  <sheetProtection/>
  <mergeCells count="2">
    <mergeCell ref="A3:F3"/>
    <mergeCell ref="A6:F6"/>
  </mergeCells>
  <printOptions horizontalCentered="1"/>
  <pageMargins left="0.39" right="0.31" top="0.31" bottom="0.59" header="0.31" footer="0.31"/>
  <pageSetup firstPageNumber="33" useFirstPageNumber="1" horizontalDpi="600" verticalDpi="600" orientation="landscape" paperSize="9"/>
  <headerFooter alignWithMargins="0">
    <oddFooter>&amp;C&amp;"宋体"&amp;12&amp;P</oddFooter>
  </headerFooter>
</worksheet>
</file>

<file path=xl/worksheets/sheet8.xml><?xml version="1.0" encoding="utf-8"?>
<worksheet xmlns="http://schemas.openxmlformats.org/spreadsheetml/2006/main" xmlns:r="http://schemas.openxmlformats.org/officeDocument/2006/relationships">
  <dimension ref="A2:I11"/>
  <sheetViews>
    <sheetView zoomScaleSheetLayoutView="100" workbookViewId="0" topLeftCell="A1">
      <pane xSplit="7" ySplit="6" topLeftCell="H7" activePane="bottomRight" state="frozen"/>
      <selection pane="bottomRight" activeCell="B7" sqref="B7:H9"/>
    </sheetView>
  </sheetViews>
  <sheetFormatPr defaultColWidth="9.00390625" defaultRowHeight="19.5" customHeight="1"/>
  <cols>
    <col min="1" max="1" width="6.28125" style="114" customWidth="1"/>
    <col min="2" max="2" width="15.421875" style="114" customWidth="1"/>
    <col min="3" max="3" width="16.28125" style="115" customWidth="1"/>
    <col min="4" max="4" width="13.8515625" style="115" customWidth="1"/>
    <col min="5" max="5" width="9.7109375" style="116" customWidth="1"/>
    <col min="6" max="6" width="9.421875" style="114" customWidth="1"/>
    <col min="7" max="7" width="17.7109375" style="114" customWidth="1"/>
    <col min="8" max="8" width="42.421875" style="114" customWidth="1"/>
    <col min="9" max="9" width="10.421875" style="117" customWidth="1"/>
    <col min="10" max="16384" width="9.00390625" style="114" customWidth="1"/>
  </cols>
  <sheetData>
    <row r="1" ht="11.25" customHeight="1"/>
    <row r="2" spans="1:2" ht="27.75" customHeight="1">
      <c r="A2" s="118" t="s">
        <v>1470</v>
      </c>
      <c r="B2" s="118"/>
    </row>
    <row r="3" spans="1:9" ht="35.25" customHeight="1">
      <c r="A3" s="119" t="s">
        <v>1471</v>
      </c>
      <c r="B3" s="116"/>
      <c r="C3" s="116"/>
      <c r="D3" s="116"/>
      <c r="E3" s="119"/>
      <c r="F3" s="116"/>
      <c r="G3" s="116"/>
      <c r="H3" s="116"/>
      <c r="I3" s="116"/>
    </row>
    <row r="4" ht="18.75" customHeight="1">
      <c r="I4" s="143" t="s">
        <v>30</v>
      </c>
    </row>
    <row r="5" spans="1:9" ht="49.5" customHeight="1">
      <c r="A5" s="120" t="s">
        <v>1472</v>
      </c>
      <c r="B5" s="121"/>
      <c r="C5" s="121"/>
      <c r="D5" s="121"/>
      <c r="E5" s="121"/>
      <c r="F5" s="121"/>
      <c r="G5" s="121"/>
      <c r="H5" s="122"/>
      <c r="I5" s="144" t="s">
        <v>1473</v>
      </c>
    </row>
    <row r="6" spans="1:9" s="113" customFormat="1" ht="37.5" customHeight="1">
      <c r="A6" s="123" t="s">
        <v>1474</v>
      </c>
      <c r="B6" s="123" t="s">
        <v>1475</v>
      </c>
      <c r="C6" s="124" t="s">
        <v>1476</v>
      </c>
      <c r="D6" s="97" t="s">
        <v>1477</v>
      </c>
      <c r="E6" s="125" t="s">
        <v>1478</v>
      </c>
      <c r="F6" s="123" t="s">
        <v>1479</v>
      </c>
      <c r="G6" s="123" t="s">
        <v>1480</v>
      </c>
      <c r="H6" s="97" t="s">
        <v>1481</v>
      </c>
      <c r="I6" s="145"/>
    </row>
    <row r="7" spans="1:9" s="113" customFormat="1" ht="69" customHeight="1">
      <c r="A7" s="126">
        <v>1</v>
      </c>
      <c r="B7" s="99" t="s">
        <v>1482</v>
      </c>
      <c r="C7" s="99" t="s">
        <v>1483</v>
      </c>
      <c r="D7" s="127" t="s">
        <v>1484</v>
      </c>
      <c r="E7" s="100">
        <v>5000</v>
      </c>
      <c r="F7" s="128" t="s">
        <v>1485</v>
      </c>
      <c r="G7" s="129" t="s">
        <v>1486</v>
      </c>
      <c r="H7" s="130" t="s">
        <v>1487</v>
      </c>
      <c r="I7" s="146"/>
    </row>
    <row r="8" spans="1:9" s="113" customFormat="1" ht="66.75" customHeight="1">
      <c r="A8" s="126">
        <v>2</v>
      </c>
      <c r="B8" s="99" t="s">
        <v>1488</v>
      </c>
      <c r="C8" s="99" t="s">
        <v>1489</v>
      </c>
      <c r="D8" s="127" t="s">
        <v>1490</v>
      </c>
      <c r="E8" s="100">
        <v>5000</v>
      </c>
      <c r="F8" s="128" t="s">
        <v>1485</v>
      </c>
      <c r="G8" s="131" t="s">
        <v>1491</v>
      </c>
      <c r="H8" s="130" t="s">
        <v>1492</v>
      </c>
      <c r="I8" s="146"/>
    </row>
    <row r="9" spans="1:9" s="113" customFormat="1" ht="69" customHeight="1">
      <c r="A9" s="126">
        <v>3</v>
      </c>
      <c r="B9" s="99" t="s">
        <v>1488</v>
      </c>
      <c r="C9" s="99" t="s">
        <v>1493</v>
      </c>
      <c r="D9" s="127" t="s">
        <v>1490</v>
      </c>
      <c r="E9" s="100">
        <v>5000</v>
      </c>
      <c r="F9" s="128" t="s">
        <v>1485</v>
      </c>
      <c r="G9" s="131" t="s">
        <v>1494</v>
      </c>
      <c r="H9" s="130" t="s">
        <v>1495</v>
      </c>
      <c r="I9" s="146"/>
    </row>
    <row r="10" spans="1:9" s="113" customFormat="1" ht="22.5" customHeight="1">
      <c r="A10" s="123"/>
      <c r="B10" s="127"/>
      <c r="C10" s="132"/>
      <c r="D10" s="127"/>
      <c r="E10" s="133"/>
      <c r="F10" s="134"/>
      <c r="G10" s="135"/>
      <c r="H10" s="136"/>
      <c r="I10" s="147"/>
    </row>
    <row r="11" spans="1:9" ht="36.75" customHeight="1">
      <c r="A11" s="137"/>
      <c r="B11" s="137"/>
      <c r="C11" s="138" t="s">
        <v>1496</v>
      </c>
      <c r="D11" s="139"/>
      <c r="E11" s="140">
        <f>SUM(E7:E10)</f>
        <v>15000</v>
      </c>
      <c r="F11" s="141"/>
      <c r="G11" s="141"/>
      <c r="H11" s="142"/>
      <c r="I11" s="147"/>
    </row>
  </sheetData>
  <sheetProtection/>
  <mergeCells count="4">
    <mergeCell ref="A2:B2"/>
    <mergeCell ref="A3:I3"/>
    <mergeCell ref="A5:H5"/>
    <mergeCell ref="I5:I6"/>
  </mergeCells>
  <printOptions horizontalCentered="1"/>
  <pageMargins left="0.35" right="0.2" top="0.39" bottom="0.2" header="0.08" footer="0.2"/>
  <pageSetup firstPageNumber="36" useFirstPageNumber="1" horizontalDpi="600" verticalDpi="600" orientation="landscape" paperSize="9" scale="85"/>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2:I16"/>
  <sheetViews>
    <sheetView zoomScaleSheetLayoutView="100" workbookViewId="0" topLeftCell="A1">
      <selection activeCell="A15" sqref="A15"/>
    </sheetView>
  </sheetViews>
  <sheetFormatPr defaultColWidth="9.00390625" defaultRowHeight="15"/>
  <cols>
    <col min="1" max="1" width="6.7109375" style="88" customWidth="1"/>
    <col min="2" max="2" width="15.57421875" style="88" customWidth="1"/>
    <col min="3" max="3" width="19.57421875" style="88" customWidth="1"/>
    <col min="4" max="4" width="40.140625" style="88" customWidth="1"/>
    <col min="5" max="5" width="13.421875" style="88" customWidth="1"/>
    <col min="6" max="6" width="25.57421875" style="88" customWidth="1"/>
    <col min="7" max="8" width="13.140625" style="88" customWidth="1"/>
    <col min="9" max="9" width="14.57421875" style="88" customWidth="1"/>
    <col min="10" max="16384" width="9.00390625" style="88" customWidth="1"/>
  </cols>
  <sheetData>
    <row r="2" ht="19.5" customHeight="1">
      <c r="A2" s="89" t="s">
        <v>17</v>
      </c>
    </row>
    <row r="3" spans="1:9" ht="27" customHeight="1">
      <c r="A3" s="90" t="s">
        <v>1497</v>
      </c>
      <c r="B3" s="90"/>
      <c r="C3" s="90"/>
      <c r="D3" s="90"/>
      <c r="E3" s="90"/>
      <c r="F3" s="90"/>
      <c r="G3" s="90"/>
      <c r="H3" s="90"/>
      <c r="I3" s="90"/>
    </row>
    <row r="4" spans="1:9" ht="13.5">
      <c r="A4" s="91"/>
      <c r="B4" s="91"/>
      <c r="C4" s="91"/>
      <c r="D4" s="91"/>
      <c r="E4" s="91"/>
      <c r="F4" s="91"/>
      <c r="G4" s="92" t="s">
        <v>30</v>
      </c>
      <c r="H4" s="92"/>
      <c r="I4" s="92"/>
    </row>
    <row r="5" spans="1:9" ht="21" customHeight="1">
      <c r="A5" s="93" t="s">
        <v>1472</v>
      </c>
      <c r="B5" s="94"/>
      <c r="C5" s="94"/>
      <c r="D5" s="94"/>
      <c r="E5" s="94"/>
      <c r="F5" s="94"/>
      <c r="G5" s="94"/>
      <c r="H5" s="95"/>
      <c r="I5" s="110" t="s">
        <v>1498</v>
      </c>
    </row>
    <row r="6" spans="1:9" ht="42" customHeight="1">
      <c r="A6" s="96" t="s">
        <v>1474</v>
      </c>
      <c r="B6" s="96" t="s">
        <v>1475</v>
      </c>
      <c r="C6" s="96" t="s">
        <v>1476</v>
      </c>
      <c r="D6" s="97" t="s">
        <v>1481</v>
      </c>
      <c r="E6" s="96" t="s">
        <v>1499</v>
      </c>
      <c r="F6" s="96" t="s">
        <v>1480</v>
      </c>
      <c r="G6" s="96" t="s">
        <v>1500</v>
      </c>
      <c r="H6" s="96" t="s">
        <v>1501</v>
      </c>
      <c r="I6" s="111"/>
    </row>
    <row r="7" spans="1:9" ht="42" customHeight="1">
      <c r="A7" s="98">
        <v>1</v>
      </c>
      <c r="B7" s="99" t="s">
        <v>1502</v>
      </c>
      <c r="C7" s="99" t="s">
        <v>1503</v>
      </c>
      <c r="D7" s="99" t="s">
        <v>1504</v>
      </c>
      <c r="E7" s="100">
        <v>8000</v>
      </c>
      <c r="F7" s="98" t="s">
        <v>1505</v>
      </c>
      <c r="G7" s="98" t="s">
        <v>1506</v>
      </c>
      <c r="H7" s="98" t="s">
        <v>1507</v>
      </c>
      <c r="I7" s="98" t="s">
        <v>1507</v>
      </c>
    </row>
    <row r="8" spans="1:9" ht="87" customHeight="1">
      <c r="A8" s="98">
        <v>2</v>
      </c>
      <c r="B8" s="99" t="s">
        <v>1508</v>
      </c>
      <c r="C8" s="99" t="s">
        <v>1509</v>
      </c>
      <c r="D8" s="99" t="s">
        <v>1510</v>
      </c>
      <c r="E8" s="100">
        <v>10000</v>
      </c>
      <c r="F8" s="98" t="s">
        <v>1511</v>
      </c>
      <c r="G8" s="98" t="s">
        <v>1506</v>
      </c>
      <c r="H8" s="98" t="s">
        <v>1512</v>
      </c>
      <c r="I8" s="98" t="s">
        <v>1512</v>
      </c>
    </row>
    <row r="9" spans="1:9" ht="63" customHeight="1">
      <c r="A9" s="98">
        <v>3</v>
      </c>
      <c r="B9" s="99" t="s">
        <v>1513</v>
      </c>
      <c r="C9" s="99" t="s">
        <v>1514</v>
      </c>
      <c r="D9" s="99" t="s">
        <v>1515</v>
      </c>
      <c r="E9" s="100">
        <v>7000</v>
      </c>
      <c r="F9" s="98" t="s">
        <v>1516</v>
      </c>
      <c r="G9" s="98" t="s">
        <v>1506</v>
      </c>
      <c r="H9" s="98" t="s">
        <v>1484</v>
      </c>
      <c r="I9" s="98" t="s">
        <v>1484</v>
      </c>
    </row>
    <row r="10" spans="1:9" ht="46.5" customHeight="1">
      <c r="A10" s="98">
        <v>4</v>
      </c>
      <c r="B10" s="99" t="s">
        <v>1517</v>
      </c>
      <c r="C10" s="99" t="s">
        <v>1518</v>
      </c>
      <c r="D10" s="99" t="s">
        <v>1519</v>
      </c>
      <c r="E10" s="100">
        <v>5000</v>
      </c>
      <c r="F10" s="98" t="s">
        <v>1520</v>
      </c>
      <c r="G10" s="98" t="s">
        <v>1506</v>
      </c>
      <c r="H10" s="98" t="s">
        <v>1521</v>
      </c>
      <c r="I10" s="98" t="s">
        <v>1521</v>
      </c>
    </row>
    <row r="11" spans="1:9" ht="34.5" customHeight="1">
      <c r="A11" s="98">
        <v>5</v>
      </c>
      <c r="B11" s="101" t="s">
        <v>1522</v>
      </c>
      <c r="C11" s="99" t="s">
        <v>1523</v>
      </c>
      <c r="D11" s="99" t="s">
        <v>1524</v>
      </c>
      <c r="E11" s="100">
        <v>5000</v>
      </c>
      <c r="F11" s="98" t="s">
        <v>1525</v>
      </c>
      <c r="G11" s="98" t="s">
        <v>1506</v>
      </c>
      <c r="H11" s="98" t="s">
        <v>1484</v>
      </c>
      <c r="I11" s="98" t="s">
        <v>1484</v>
      </c>
    </row>
    <row r="12" spans="1:9" ht="36" customHeight="1">
      <c r="A12" s="98">
        <v>6</v>
      </c>
      <c r="B12" s="99" t="s">
        <v>1526</v>
      </c>
      <c r="C12" s="99" t="s">
        <v>1527</v>
      </c>
      <c r="D12" s="99" t="s">
        <v>1528</v>
      </c>
      <c r="E12" s="100">
        <v>5000</v>
      </c>
      <c r="F12" s="98" t="s">
        <v>1529</v>
      </c>
      <c r="G12" s="98" t="s">
        <v>1506</v>
      </c>
      <c r="H12" s="98" t="s">
        <v>1507</v>
      </c>
      <c r="I12" s="98" t="s">
        <v>1507</v>
      </c>
    </row>
    <row r="13" spans="1:9" ht="13.5">
      <c r="A13" s="102"/>
      <c r="B13" s="103"/>
      <c r="C13" s="103"/>
      <c r="D13" s="103"/>
      <c r="E13" s="104"/>
      <c r="F13" s="104"/>
      <c r="G13" s="104"/>
      <c r="H13" s="104"/>
      <c r="I13" s="104"/>
    </row>
    <row r="14" spans="1:9" ht="35.25" customHeight="1">
      <c r="A14" s="105" t="s">
        <v>1530</v>
      </c>
      <c r="B14" s="106"/>
      <c r="C14" s="107"/>
      <c r="D14" s="107"/>
      <c r="E14" s="100">
        <f>SUM(E7:E13)</f>
        <v>40000</v>
      </c>
      <c r="F14" s="104"/>
      <c r="G14" s="104"/>
      <c r="H14" s="108"/>
      <c r="I14" s="112"/>
    </row>
    <row r="15" spans="1:3" ht="25.5" customHeight="1">
      <c r="A15" s="88" t="s">
        <v>1531</v>
      </c>
      <c r="B15" s="109" t="s">
        <v>1532</v>
      </c>
      <c r="C15" s="109"/>
    </row>
    <row r="16" spans="2:9" ht="45" customHeight="1">
      <c r="B16" s="109" t="s">
        <v>1533</v>
      </c>
      <c r="C16" s="109"/>
      <c r="D16" s="109"/>
      <c r="E16" s="109"/>
      <c r="F16" s="109"/>
      <c r="G16" s="109"/>
      <c r="H16" s="109"/>
      <c r="I16" s="109"/>
    </row>
  </sheetData>
  <sheetProtection/>
  <mergeCells count="7">
    <mergeCell ref="A3:I3"/>
    <mergeCell ref="G4:I4"/>
    <mergeCell ref="A5:H5"/>
    <mergeCell ref="A14:C14"/>
    <mergeCell ref="B15:C15"/>
    <mergeCell ref="B16:I16"/>
    <mergeCell ref="I5:I6"/>
  </mergeCells>
  <printOptions horizontalCentered="1"/>
  <pageMargins left="0.75" right="0.75" top="0.31" bottom="0.59" header="0.51" footer="0.51"/>
  <pageSetup firstPageNumber="37" useFirstPageNumber="1" horizontalDpi="600" verticalDpi="600" orientation="landscape" paperSize="9" scale="8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郑小琳</dc:creator>
  <cp:keywords/>
  <dc:description/>
  <cp:lastModifiedBy>70231</cp:lastModifiedBy>
  <cp:lastPrinted>2020-12-07T03:49:30Z</cp:lastPrinted>
  <dcterms:created xsi:type="dcterms:W3CDTF">2016-03-24T02:43:00Z</dcterms:created>
  <dcterms:modified xsi:type="dcterms:W3CDTF">2022-11-10T11:58:56Z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0E53325194EB43D0B9C56C9099AF4FF8</vt:lpwstr>
  </property>
</Properties>
</file>