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52" tabRatio="947" firstSheet="6" activeTab="9"/>
  </bookViews>
  <sheets>
    <sheet name="标题" sheetId="1" r:id="rId1"/>
    <sheet name="目录" sheetId="2" r:id="rId2"/>
    <sheet name="表1 阳江市江城区2020年一般公共预算调整收支总表(草" sheetId="3" r:id="rId3"/>
    <sheet name="表2阳江市江城区2020年一般公共预算调整支出功能分类表" sheetId="4" r:id="rId4"/>
    <sheet name="表3 阳江市江城区20年一般公共预算调整支出表按政府预算" sheetId="5" r:id="rId5"/>
    <sheet name="表4 阳江市江城区2020年政府性基金预算调整收入表(草案)" sheetId="6" r:id="rId6"/>
    <sheet name="表5 阳江市江城区2020年政府性基金预算调整支出表(草案)" sheetId="7" r:id="rId7"/>
    <sheet name="表6阳江市江城区2020年新增专项债券资金安排明细表 " sheetId="8" r:id="rId8"/>
    <sheet name="表7阳江市江城区2020年抗疫特别国债安排情况表" sheetId="9" r:id="rId9"/>
    <sheet name="表8阳江市江城区新增债券资金用途调整明细表" sheetId="10" r:id="rId10"/>
    <sheet name="Sheet2" sheetId="11" r:id="rId11"/>
  </sheets>
  <externalReferences>
    <externalReference r:id="rId14"/>
  </externalReferences>
  <definedNames>
    <definedName name="_xlnm.Print_Area" localSheetId="2">'表1 阳江市江城区2020年一般公共预算调整收支总表(草'!$A$2:$L$72</definedName>
    <definedName name="_xlnm.Print_Area" localSheetId="1">'目录'!$A$1:$B$14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<sst xmlns="http://schemas.openxmlformats.org/spreadsheetml/2006/main" count="1972" uniqueCount="1500">
  <si>
    <t>阳江市江城区2020年财政预算调整相关表格</t>
  </si>
  <si>
    <t>目           录</t>
  </si>
  <si>
    <t>一、一般公共预算</t>
  </si>
  <si>
    <t>表1</t>
  </si>
  <si>
    <r>
      <t>阳江市江城区2020年一般公共预算调整收支总表(草案)</t>
    </r>
    <r>
      <rPr>
        <sz val="14"/>
        <color indexed="8"/>
        <rFont val="宋体"/>
        <family val="0"/>
      </rPr>
      <t>………………………………………………………</t>
    </r>
    <r>
      <rPr>
        <sz val="14"/>
        <color indexed="8"/>
        <rFont val="宋体"/>
        <family val="0"/>
      </rPr>
      <t>1-</t>
    </r>
    <r>
      <rPr>
        <sz val="14"/>
        <color indexed="8"/>
        <rFont val="宋体"/>
        <family val="0"/>
      </rPr>
      <t>4</t>
    </r>
  </si>
  <si>
    <t>表2</t>
  </si>
  <si>
    <r>
      <t>阳江市江城区2020年一般公共预算调整支出功能分类表（草案）</t>
    </r>
    <r>
      <rPr>
        <sz val="14"/>
        <color indexed="8"/>
        <rFont val="宋体"/>
        <family val="0"/>
      </rPr>
      <t>……………………………………………</t>
    </r>
    <r>
      <rPr>
        <sz val="14"/>
        <color indexed="8"/>
        <rFont val="宋体"/>
        <family val="0"/>
      </rPr>
      <t>5</t>
    </r>
    <r>
      <rPr>
        <sz val="14"/>
        <color indexed="8"/>
        <rFont val="宋体"/>
        <family val="0"/>
      </rPr>
      <t>-</t>
    </r>
    <r>
      <rPr>
        <sz val="14"/>
        <color indexed="8"/>
        <rFont val="宋体"/>
        <family val="0"/>
      </rPr>
      <t>23</t>
    </r>
  </si>
  <si>
    <t>表3</t>
  </si>
  <si>
    <r>
      <t>阳江市江城区2020年一般公共预算调整支出表（按政府预算经济分类）（草案）</t>
    </r>
    <r>
      <rPr>
        <sz val="14"/>
        <color indexed="8"/>
        <rFont val="宋体"/>
        <family val="0"/>
      </rPr>
      <t>…………………………24-2</t>
    </r>
    <r>
      <rPr>
        <sz val="14"/>
        <color indexed="8"/>
        <rFont val="宋体"/>
        <family val="0"/>
      </rPr>
      <t>9</t>
    </r>
  </si>
  <si>
    <t>二、政府性基金预算</t>
  </si>
  <si>
    <t>表4</t>
  </si>
  <si>
    <r>
      <t>阳江市江城区2020年政府性基金预算调整收入表(草案)</t>
    </r>
    <r>
      <rPr>
        <sz val="14"/>
        <color indexed="8"/>
        <rFont val="宋体"/>
        <family val="0"/>
      </rPr>
      <t xml:space="preserve">…………………………………………………… </t>
    </r>
    <r>
      <rPr>
        <sz val="14"/>
        <color indexed="8"/>
        <rFont val="宋体"/>
        <family val="0"/>
      </rPr>
      <t>30</t>
    </r>
    <r>
      <rPr>
        <sz val="14"/>
        <color indexed="8"/>
        <rFont val="宋体"/>
        <family val="0"/>
      </rPr>
      <t>-3</t>
    </r>
    <r>
      <rPr>
        <sz val="14"/>
        <color indexed="8"/>
        <rFont val="宋体"/>
        <family val="0"/>
      </rPr>
      <t>2</t>
    </r>
  </si>
  <si>
    <t>表5</t>
  </si>
  <si>
    <r>
      <t>阳江市江城区2020年政府性基金预算调整支出表(草案)</t>
    </r>
    <r>
      <rPr>
        <sz val="14"/>
        <color indexed="8"/>
        <rFont val="宋体"/>
        <family val="0"/>
      </rPr>
      <t>…………………………………………………… 3</t>
    </r>
    <r>
      <rPr>
        <sz val="14"/>
        <color indexed="8"/>
        <rFont val="宋体"/>
        <family val="0"/>
      </rPr>
      <t>3</t>
    </r>
    <r>
      <rPr>
        <sz val="14"/>
        <color indexed="8"/>
        <rFont val="宋体"/>
        <family val="0"/>
      </rPr>
      <t>-3</t>
    </r>
    <r>
      <rPr>
        <sz val="14"/>
        <color indexed="8"/>
        <rFont val="宋体"/>
        <family val="0"/>
      </rPr>
      <t>5</t>
    </r>
  </si>
  <si>
    <t>表6</t>
  </si>
  <si>
    <r>
      <t>阳江市江城区2020年新增专项债券资金安排明细表</t>
    </r>
    <r>
      <rPr>
        <sz val="14"/>
        <color indexed="8"/>
        <rFont val="宋体"/>
        <family val="0"/>
      </rPr>
      <t>………………………………………………………… 3</t>
    </r>
    <r>
      <rPr>
        <sz val="14"/>
        <color indexed="8"/>
        <rFont val="宋体"/>
        <family val="0"/>
      </rPr>
      <t>6</t>
    </r>
  </si>
  <si>
    <t>表7</t>
  </si>
  <si>
    <r>
      <t>阳江市江城区2020年抗疫特别国债安排情况表……………………………………………………………… 3</t>
    </r>
    <r>
      <rPr>
        <sz val="14"/>
        <color indexed="8"/>
        <rFont val="宋体"/>
        <family val="0"/>
      </rPr>
      <t>7-38</t>
    </r>
  </si>
  <si>
    <t>表8</t>
  </si>
  <si>
    <r>
      <t>阳江市江城区新增债券资金用途调整明细表………………………………………………………………… 3</t>
    </r>
    <r>
      <rPr>
        <sz val="14"/>
        <color indexed="8"/>
        <rFont val="宋体"/>
        <family val="0"/>
      </rPr>
      <t>9</t>
    </r>
  </si>
  <si>
    <t>阳江市江城区2020年一般公共预算调整收支总表(草案)</t>
  </si>
  <si>
    <t>单位：万元</t>
  </si>
  <si>
    <t>收                          入</t>
  </si>
  <si>
    <t>支                          出</t>
  </si>
  <si>
    <t>项          目</t>
  </si>
  <si>
    <t>2020年初预算数</t>
  </si>
  <si>
    <t>2020年调整数（调增为“+”）</t>
  </si>
  <si>
    <t>2020年调整数（调减为“-”）</t>
  </si>
  <si>
    <t>2020年调整后预算数</t>
  </si>
  <si>
    <t>调整后预算比年初预算%</t>
  </si>
  <si>
    <t>一、税收收入</t>
  </si>
  <si>
    <t>一、一般公共服务支出</t>
  </si>
  <si>
    <t xml:space="preserve">    增值税</t>
  </si>
  <si>
    <t>二、外交支出</t>
  </si>
  <si>
    <t xml:space="preserve">    营业税</t>
  </si>
  <si>
    <t>三、国防支出</t>
  </si>
  <si>
    <t xml:space="preserve">    企业所得税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</si>
  <si>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</si>
  <si>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</si>
  <si>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</si>
  <si>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</si>
  <si>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</si>
  <si>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</si>
  <si>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</si>
  <si>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</si>
  <si>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</si>
  <si>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</si>
  <si>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</si>
  <si>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</si>
  <si>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</si>
  <si>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</si>
  <si>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</si>
  <si>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</si>
  <si>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</si>
  <si>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</si>
  <si>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</si>
  <si>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</si>
  <si>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</si>
  <si>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环保税</t>
  </si>
  <si>
    <t>十五、商业服务业等支出</t>
  </si>
  <si>
    <t>十六、金融支出</t>
  </si>
  <si>
    <t>二、非税收入</t>
  </si>
  <si>
    <t>十七、援助其他地区支出</t>
  </si>
  <si>
    <t>专项收入</t>
  </si>
  <si>
    <t>十八、自然资源海洋气象等支出</t>
  </si>
  <si>
    <t>行政事业性收费收入</t>
  </si>
  <si>
    <t>十九、住房保障支出</t>
  </si>
  <si>
    <t>罚没收入</t>
  </si>
  <si>
    <t>二十、粮油物资储备支出</t>
  </si>
  <si>
    <t>国有资本经营收入</t>
  </si>
  <si>
    <t>二十一、灾害防治及应急管理支出</t>
  </si>
  <si>
    <t>国有资源(资产)有偿使用收入</t>
  </si>
  <si>
    <t>二十二、预备费</t>
  </si>
  <si>
    <t>其他收入</t>
  </si>
  <si>
    <t>二十三、其他支出</t>
  </si>
  <si>
    <t>二十五、债务付息支出</t>
  </si>
  <si>
    <t>二十六债务发行费用支出</t>
  </si>
  <si>
    <t>一般公共预算收入小计</t>
  </si>
  <si>
    <t>一般公共预算支出小计</t>
  </si>
  <si>
    <t>转移性收入</t>
  </si>
  <si>
    <t>转移性支出</t>
  </si>
  <si>
    <t xml:space="preserve">(一）返还性收入 </t>
  </si>
  <si>
    <t>(一）返还性支出</t>
  </si>
  <si>
    <t>1、所得税基数返还收入</t>
  </si>
  <si>
    <t>(二）一般性转移支付</t>
  </si>
  <si>
    <t>2、成品油税费改革税收返还收入</t>
  </si>
  <si>
    <t>(三）专项转移支付</t>
  </si>
  <si>
    <t xml:space="preserve">3、增值税税收返还收入 </t>
  </si>
  <si>
    <t>(四）上解支出</t>
  </si>
  <si>
    <t xml:space="preserve">4、消费税税收返还收入 </t>
  </si>
  <si>
    <t>(五）调出资金</t>
  </si>
  <si>
    <t>5、其他税收返还收入</t>
  </si>
  <si>
    <t>(六）年终结余</t>
  </si>
  <si>
    <t>(二）一般性转移支付补助收入</t>
  </si>
  <si>
    <t>债务还本支出</t>
  </si>
  <si>
    <t>1、均衡性转移支付补助收入</t>
  </si>
  <si>
    <t>2、县级基本财力保障机制奖补资金收入</t>
  </si>
  <si>
    <t>3、结算补助收入</t>
  </si>
  <si>
    <t>4、重点生态功能区转移支付收入</t>
  </si>
  <si>
    <t>5、固定数额补助收入</t>
  </si>
  <si>
    <t>6、边境地区转移支付收入</t>
  </si>
  <si>
    <t>7、一般公共服务共同财政事权转移支付收入</t>
  </si>
  <si>
    <t>8、公共安全共同财政事权转移支付收入</t>
  </si>
  <si>
    <t>9、教育共同财政事权转移支付收入</t>
  </si>
  <si>
    <t>10、文化旅游体育与传媒共同财政事权转移支付收入</t>
  </si>
  <si>
    <t>11、社会保障和就业共同财政事权转移支付收入</t>
  </si>
  <si>
    <t>12、医疗卫生共同财政事权转移支付收入</t>
  </si>
  <si>
    <t>13、住房保障共同财政事权转移支付收入</t>
  </si>
  <si>
    <t>14、其他一般性转移支付收入</t>
  </si>
  <si>
    <t>(三）专项转移支付收入</t>
  </si>
  <si>
    <t>1、一般公共服务</t>
  </si>
  <si>
    <t>2、公共安全</t>
  </si>
  <si>
    <t>3、教育</t>
  </si>
  <si>
    <t>4、科学技术</t>
  </si>
  <si>
    <t>5、文化旅游体育与传媒</t>
  </si>
  <si>
    <t>6、社会保障和就业</t>
  </si>
  <si>
    <t>7、卫生健康</t>
  </si>
  <si>
    <t>8、农林水</t>
  </si>
  <si>
    <t>9、住房保障</t>
  </si>
  <si>
    <t>(四）上年结余收入</t>
  </si>
  <si>
    <t>(五）调入资金</t>
  </si>
  <si>
    <t>(六）债务转贷收入</t>
  </si>
  <si>
    <t>(七）动用预算稳定调节基金</t>
  </si>
  <si>
    <t>收  入  合  计</t>
  </si>
  <si>
    <t>支  出  合  计</t>
  </si>
  <si>
    <t>阳江市江城区2020年一般公共预算调整支出功能分类表（草案）</t>
  </si>
  <si>
    <r>
      <rPr>
        <b/>
        <sz val="12"/>
        <rFont val="宋体"/>
        <family val="0"/>
      </rPr>
      <t xml:space="preserve">项 </t>
    </r>
    <r>
      <rPr>
        <b/>
        <sz val="12"/>
        <rFont val="宋体"/>
        <family val="0"/>
      </rPr>
      <t xml:space="preserve">                 </t>
    </r>
    <r>
      <rPr>
        <b/>
        <sz val="12"/>
        <rFont val="宋体"/>
        <family val="0"/>
      </rPr>
      <t>目</t>
    </r>
  </si>
  <si>
    <t>2020年年初预算安排数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</si>
  <si>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</si>
  <si>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</si>
  <si>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</si>
  <si>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</si>
  <si>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</si>
  <si>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</si>
  <si>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</si>
  <si>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</si>
  <si>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</si>
  <si>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</si>
  <si>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</si>
  <si>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</si>
  <si>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</si>
  <si>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</si>
  <si>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</si>
  <si>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</si>
  <si>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</si>
  <si>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</si>
  <si>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</si>
  <si>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</si>
  <si>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</si>
  <si>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</si>
  <si>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</si>
  <si>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</si>
  <si>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</si>
  <si>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</si>
  <si>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</si>
  <si>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</si>
  <si>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</si>
  <si>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</si>
  <si>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</si>
  <si>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</si>
  <si>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</si>
  <si>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</si>
  <si>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</si>
  <si>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</si>
  <si>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</si>
  <si>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</si>
  <si>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</si>
  <si>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</si>
  <si>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</si>
  <si>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</si>
  <si>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</si>
  <si>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</si>
  <si>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</si>
  <si>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</si>
  <si>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</si>
  <si>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</si>
  <si>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</si>
  <si>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</si>
  <si>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</si>
  <si>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</si>
  <si>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</si>
  <si>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</si>
  <si>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</si>
  <si>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</si>
  <si>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</si>
  <si>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</si>
  <si>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</si>
  <si>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</si>
  <si>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</si>
  <si>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</si>
  <si>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</si>
  <si>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</si>
  <si>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</si>
  <si>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</si>
  <si>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</si>
  <si>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</si>
  <si>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</si>
  <si>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</si>
  <si>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</si>
  <si>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</si>
  <si>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</si>
  <si>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</si>
  <si>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</si>
  <si>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</si>
  <si>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</si>
  <si>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</si>
  <si>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</si>
  <si>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</si>
  <si>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</si>
  <si>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</si>
  <si>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</si>
  <si>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</si>
  <si>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</si>
  <si>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</si>
  <si>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</si>
  <si>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</si>
  <si>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</si>
  <si>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</si>
  <si>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</si>
  <si>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</si>
  <si>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</si>
  <si>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</si>
  <si>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</si>
  <si>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</si>
  <si>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</si>
  <si>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</si>
  <si>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</si>
  <si>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</si>
  <si>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</si>
  <si>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</si>
  <si>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</si>
  <si>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</si>
  <si>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</si>
  <si>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</si>
  <si>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</si>
  <si>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</si>
  <si>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</si>
  <si>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</si>
  <si>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</si>
  <si>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</si>
  <si>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</si>
  <si>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</si>
  <si>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</si>
  <si>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</si>
  <si>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</si>
  <si>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</si>
  <si>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</si>
  <si>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</si>
  <si>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</si>
  <si>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</si>
  <si>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</si>
  <si>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</si>
  <si>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</si>
  <si>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</si>
  <si>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</si>
  <si>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</si>
  <si>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</si>
  <si>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</si>
  <si>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</si>
  <si>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</si>
  <si>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</si>
  <si>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</si>
  <si>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</si>
  <si>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</si>
  <si>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</si>
  <si>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</si>
  <si>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</si>
  <si>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</si>
  <si>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</si>
  <si>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</si>
  <si>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</si>
  <si>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</si>
  <si>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其他外交支出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</si>
  <si>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</si>
  <si>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</si>
  <si>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</si>
  <si>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</si>
  <si>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</si>
  <si>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</si>
  <si>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</si>
  <si>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</si>
  <si>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</si>
  <si>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</si>
  <si>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</si>
  <si>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</si>
  <si>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</si>
  <si>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</si>
  <si>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</si>
  <si>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</si>
  <si>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</si>
  <si>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</si>
  <si>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</si>
  <si>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</si>
  <si>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</si>
  <si>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</si>
  <si>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</si>
  <si>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</si>
  <si>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</si>
  <si>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</si>
  <si>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</si>
  <si>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</si>
  <si>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</si>
  <si>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</si>
  <si>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</si>
  <si>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</si>
  <si>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</si>
  <si>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</si>
  <si>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</si>
  <si>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</si>
  <si>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</si>
  <si>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</si>
  <si>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</si>
  <si>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</si>
  <si>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</si>
  <si>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</si>
  <si>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</si>
  <si>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</si>
  <si>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</si>
  <si>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</si>
  <si>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</si>
  <si>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</si>
  <si>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</si>
  <si>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</si>
  <si>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</si>
  <si>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</si>
  <si>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</si>
  <si>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</si>
  <si>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</si>
  <si>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</si>
  <si>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</si>
  <si>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</si>
  <si>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</si>
  <si>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</si>
  <si>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</si>
  <si>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</si>
  <si>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</si>
  <si>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</si>
  <si>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</si>
  <si>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</si>
  <si>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</si>
  <si>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</si>
  <si>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</si>
  <si>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</si>
  <si>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</si>
  <si>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</si>
  <si>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</si>
  <si>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</si>
  <si>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</si>
  <si>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</si>
  <si>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</si>
  <si>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</si>
  <si>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</si>
  <si>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</si>
  <si>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</si>
  <si>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</si>
  <si>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</si>
  <si>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</si>
  <si>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</si>
  <si>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</si>
  <si>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</si>
  <si>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</si>
  <si>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</si>
  <si>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</si>
  <si>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</si>
  <si>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</si>
  <si>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</si>
  <si>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</si>
  <si>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</si>
  <si>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</si>
  <si>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</si>
  <si>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</si>
  <si>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</si>
  <si>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</si>
  <si>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</si>
  <si>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</si>
  <si>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</si>
  <si>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</si>
  <si>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</si>
  <si>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</si>
  <si>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</si>
  <si>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</si>
  <si>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</si>
  <si>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</si>
  <si>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</si>
  <si>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</si>
  <si>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</si>
  <si>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</si>
  <si>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</si>
  <si>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</si>
  <si>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</si>
  <si>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</si>
  <si>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</si>
  <si>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</si>
  <si>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</si>
  <si>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</si>
  <si>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</si>
  <si>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</si>
  <si>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</si>
  <si>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</si>
  <si>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</si>
  <si>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</si>
  <si>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</si>
  <si>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</si>
  <si>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</si>
  <si>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</si>
  <si>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</si>
  <si>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</si>
  <si>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</si>
  <si>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</si>
  <si>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</si>
  <si>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</si>
  <si>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</si>
  <si>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</si>
  <si>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</si>
  <si>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</si>
  <si>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</si>
  <si>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</si>
  <si>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</si>
  <si>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</si>
  <si>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</si>
  <si>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</si>
  <si>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</si>
  <si>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</si>
  <si>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</si>
  <si>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</si>
  <si>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</si>
  <si>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</si>
  <si>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</si>
  <si>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</si>
  <si>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</si>
  <si>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</si>
  <si>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</si>
  <si>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</si>
  <si>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</si>
  <si>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</si>
  <si>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</si>
  <si>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</si>
  <si>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</si>
  <si>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</si>
  <si>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</si>
  <si>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</si>
  <si>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</si>
  <si>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</si>
  <si>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</si>
  <si>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</si>
  <si>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</si>
  <si>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</si>
  <si>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</si>
  <si>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</si>
  <si>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</si>
  <si>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</si>
  <si>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</si>
  <si>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</si>
  <si>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</si>
  <si>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</si>
  <si>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</si>
  <si>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</si>
  <si>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</si>
  <si>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</si>
  <si>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</si>
  <si>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</si>
  <si>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</si>
  <si>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</si>
  <si>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</si>
  <si>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</si>
  <si>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</si>
  <si>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</si>
  <si>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</si>
  <si>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</si>
  <si>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</si>
  <si>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</si>
  <si>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</si>
  <si>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</si>
  <si>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</si>
  <si>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</si>
  <si>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</si>
  <si>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</si>
  <si>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</si>
  <si>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</si>
  <si>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</si>
  <si>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</si>
  <si>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</si>
  <si>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</si>
  <si>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</si>
  <si>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</si>
  <si>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</si>
  <si>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</si>
  <si>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</si>
  <si>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</si>
  <si>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</si>
  <si>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</si>
  <si>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</si>
  <si>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</si>
  <si>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</si>
  <si>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</si>
  <si>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</si>
  <si>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</si>
  <si>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</si>
  <si>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</si>
  <si>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</si>
  <si>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</si>
  <si>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</si>
  <si>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</si>
  <si>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</si>
  <si>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</si>
  <si>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</si>
  <si>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</si>
  <si>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</si>
  <si>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</si>
  <si>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</si>
  <si>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</si>
  <si>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</si>
  <si>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</si>
  <si>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</si>
  <si>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</si>
  <si>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</si>
  <si>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</si>
  <si>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</si>
  <si>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</si>
  <si>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</si>
  <si>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</si>
  <si>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</si>
  <si>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</si>
  <si>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</si>
  <si>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</si>
  <si>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</si>
  <si>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</si>
  <si>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</si>
  <si>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</si>
  <si>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</si>
  <si>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</si>
  <si>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</si>
  <si>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</si>
  <si>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</si>
  <si>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</si>
  <si>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</si>
  <si>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</si>
  <si>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</si>
  <si>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</si>
  <si>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</si>
  <si>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</si>
  <si>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</si>
  <si>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</si>
  <si>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</si>
  <si>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</si>
  <si>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</si>
  <si>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</si>
  <si>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</si>
  <si>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</si>
  <si>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</si>
  <si>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</si>
  <si>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</si>
  <si>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</si>
  <si>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</si>
  <si>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</si>
  <si>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</si>
  <si>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</si>
  <si>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</si>
  <si>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</si>
  <si>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</si>
  <si>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</si>
  <si>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</si>
  <si>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</si>
  <si>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</si>
  <si>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</si>
  <si>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</si>
  <si>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</si>
  <si>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</si>
  <si>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</si>
  <si>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</si>
  <si>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</si>
  <si>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</si>
  <si>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</si>
  <si>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</si>
  <si>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</si>
  <si>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</si>
  <si>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</si>
  <si>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</si>
  <si>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</si>
  <si>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</si>
  <si>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</si>
  <si>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</si>
  <si>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</si>
  <si>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</si>
  <si>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</si>
  <si>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</si>
  <si>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</si>
  <si>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</si>
  <si>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</si>
  <si>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</si>
  <si>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</si>
  <si>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</si>
  <si>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</si>
  <si>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</si>
  <si>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</si>
  <si>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</si>
  <si>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</si>
  <si>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</si>
  <si>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</si>
  <si>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</si>
  <si>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</si>
  <si>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</si>
  <si>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</si>
  <si>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</si>
  <si>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</si>
  <si>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</si>
  <si>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</si>
  <si>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</si>
  <si>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</si>
  <si>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</si>
  <si>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</si>
  <si>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</si>
  <si>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</si>
  <si>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</si>
  <si>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</si>
  <si>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</si>
  <si>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</si>
  <si>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</si>
  <si>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</si>
  <si>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</si>
  <si>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</si>
  <si>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</si>
  <si>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</si>
  <si>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</si>
  <si>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</si>
  <si>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</si>
  <si>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</si>
  <si>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</si>
  <si>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</si>
  <si>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</si>
  <si>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</si>
  <si>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</si>
  <si>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</si>
  <si>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</si>
  <si>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</si>
  <si>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</si>
  <si>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</si>
  <si>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</si>
  <si>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</si>
  <si>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</si>
  <si>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</si>
  <si>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</si>
  <si>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</si>
  <si>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</si>
  <si>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</si>
  <si>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</si>
  <si>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</si>
  <si>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</si>
  <si>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</si>
  <si>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</si>
  <si>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</si>
  <si>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</si>
  <si>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</si>
  <si>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</si>
  <si>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</si>
  <si>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</si>
  <si>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</si>
  <si>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</si>
  <si>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</si>
  <si>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</si>
  <si>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</si>
  <si>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</si>
  <si>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</si>
  <si>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</si>
  <si>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</si>
  <si>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</si>
  <si>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</si>
  <si>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</si>
  <si>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</si>
  <si>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</si>
  <si>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</si>
  <si>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</si>
  <si>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</si>
  <si>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</si>
  <si>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</si>
  <si>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</si>
  <si>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</si>
  <si>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</si>
  <si>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</si>
  <si>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</si>
  <si>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</si>
  <si>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</si>
  <si>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</si>
  <si>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</si>
  <si>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</si>
  <si>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</si>
  <si>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</si>
  <si>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</si>
  <si>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</si>
  <si>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</si>
  <si>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</si>
  <si>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</si>
  <si>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</si>
  <si>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</si>
  <si>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</si>
  <si>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</si>
  <si>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</si>
  <si>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</si>
  <si>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</si>
  <si>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</si>
  <si>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</si>
  <si>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</si>
  <si>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</si>
  <si>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</si>
  <si>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</si>
  <si>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</si>
  <si>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</si>
  <si>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</si>
  <si>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</si>
  <si>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</si>
  <si>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</si>
  <si>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</si>
  <si>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</si>
  <si>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</si>
  <si>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</si>
  <si>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</si>
  <si>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</si>
  <si>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</si>
  <si>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</si>
  <si>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</si>
  <si>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</si>
  <si>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</si>
  <si>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</si>
  <si>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</si>
  <si>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</si>
  <si>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</si>
  <si>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</si>
  <si>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</si>
  <si>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</si>
  <si>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</si>
  <si>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</si>
  <si>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</si>
  <si>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</si>
  <si>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</si>
  <si>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</si>
  <si>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</si>
  <si>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</si>
  <si>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</si>
  <si>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</si>
  <si>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</si>
  <si>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</si>
  <si>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</si>
  <si>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</si>
  <si>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</si>
  <si>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</si>
  <si>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</si>
  <si>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</si>
  <si>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</si>
  <si>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</si>
  <si>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</si>
  <si>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</si>
  <si>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</si>
  <si>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</si>
  <si>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</si>
  <si>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</si>
  <si>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</si>
  <si>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</si>
  <si>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</si>
  <si>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</si>
  <si>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</si>
  <si>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</si>
  <si>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</si>
  <si>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</si>
  <si>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</si>
  <si>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</si>
  <si>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</si>
  <si>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</si>
  <si>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</si>
  <si>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</si>
  <si>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</si>
  <si>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</si>
  <si>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</si>
  <si>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</si>
  <si>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</si>
  <si>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</si>
  <si>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</si>
  <si>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</si>
  <si>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</si>
  <si>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</si>
  <si>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</si>
  <si>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</si>
  <si>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</si>
  <si>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</si>
  <si>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</si>
  <si>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</si>
  <si>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</si>
  <si>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水利建设征地及移民支出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</si>
  <si>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</si>
  <si>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</si>
  <si>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</si>
  <si>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</si>
  <si>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</si>
  <si>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</si>
  <si>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</si>
  <si>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</si>
  <si>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</si>
  <si>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</si>
  <si>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</si>
  <si>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</si>
  <si>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</si>
  <si>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</si>
  <si>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</si>
  <si>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</si>
  <si>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</si>
  <si>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</si>
  <si>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</si>
  <si>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</si>
  <si>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</si>
  <si>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</si>
  <si>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</si>
  <si>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</si>
  <si>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</si>
  <si>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</si>
  <si>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</si>
  <si>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</si>
  <si>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</si>
  <si>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</si>
  <si>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</si>
  <si>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</si>
  <si>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</si>
  <si>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</si>
  <si>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</si>
  <si>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</si>
  <si>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</si>
  <si>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</si>
  <si>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</si>
  <si>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</si>
  <si>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</si>
  <si>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</si>
  <si>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</si>
  <si>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</si>
  <si>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</si>
  <si>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</si>
  <si>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</si>
  <si>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</si>
  <si>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</si>
  <si>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</si>
  <si>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</si>
  <si>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</si>
  <si>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</si>
  <si>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</si>
  <si>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</si>
  <si>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</si>
  <si>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</si>
  <si>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</si>
  <si>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</si>
  <si>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</si>
  <si>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</si>
  <si>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</si>
  <si>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</si>
  <si>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</si>
  <si>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</si>
  <si>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</si>
  <si>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</si>
  <si>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</si>
  <si>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</si>
  <si>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</si>
  <si>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</si>
  <si>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</si>
  <si>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</si>
  <si>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</si>
  <si>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</si>
  <si>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</si>
  <si>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</si>
  <si>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</si>
  <si>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</si>
  <si>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</si>
  <si>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</si>
  <si>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</si>
  <si>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</si>
  <si>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</si>
  <si>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</si>
  <si>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</si>
  <si>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</si>
  <si>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</si>
  <si>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</si>
  <si>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</si>
  <si>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</si>
  <si>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</si>
  <si>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</si>
  <si>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</si>
  <si>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</si>
  <si>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</si>
  <si>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</si>
  <si>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</si>
  <si>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</si>
  <si>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</si>
  <si>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</si>
  <si>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</si>
  <si>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</si>
  <si>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</si>
  <si>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</si>
  <si>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</si>
  <si>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</si>
  <si>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</si>
  <si>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</si>
  <si>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</si>
  <si>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</si>
  <si>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</si>
  <si>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</si>
  <si>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</si>
  <si>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</si>
  <si>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</si>
  <si>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</si>
  <si>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</si>
  <si>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</si>
  <si>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</si>
  <si>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</si>
  <si>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</si>
  <si>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</si>
  <si>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</si>
  <si>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</si>
  <si>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</si>
  <si>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</si>
  <si>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</si>
  <si>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</si>
  <si>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</si>
  <si>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</si>
  <si>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</si>
  <si>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</si>
  <si>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</si>
  <si>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</si>
  <si>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</si>
  <si>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</si>
  <si>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</si>
  <si>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</si>
  <si>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</si>
  <si>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</si>
  <si>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</si>
  <si>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</si>
  <si>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</si>
  <si>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</si>
  <si>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</si>
  <si>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</si>
  <si>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</si>
  <si>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</si>
  <si>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</si>
  <si>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</si>
  <si>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</si>
  <si>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</si>
  <si>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</si>
  <si>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</si>
  <si>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</si>
  <si>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</si>
  <si>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</si>
  <si>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</si>
  <si>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</si>
  <si>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t xml:space="preserve">      自然资源事务</t>
  </si>
  <si>
    <t xml:space="preserve">        自然资源规划及管理</t>
  </si>
  <si>
    <t xml:space="preserve">        自然资源社会公益服务</t>
  </si>
  <si>
    <t xml:space="preserve">        自然资源行业业务管理</t>
  </si>
  <si>
    <t xml:space="preserve">        自然资源调查与确认登记</t>
  </si>
  <si>
    <t xml:space="preserve">        土地资源储备支出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</si>
  <si>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</si>
  <si>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</si>
  <si>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</si>
  <si>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</si>
  <si>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</si>
  <si>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</si>
  <si>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</si>
  <si>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</si>
  <si>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</si>
  <si>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</si>
  <si>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</si>
  <si>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</si>
  <si>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</si>
  <si>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</si>
  <si>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</si>
  <si>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</si>
  <si>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</si>
  <si>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</si>
  <si>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</si>
  <si>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</si>
  <si>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</si>
  <si>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</si>
  <si>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</si>
  <si>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</si>
  <si>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</si>
  <si>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</si>
  <si>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</si>
  <si>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</si>
  <si>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</si>
  <si>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</si>
  <si>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</si>
  <si>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</si>
  <si>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</si>
  <si>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</si>
  <si>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</si>
  <si>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</si>
  <si>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</si>
  <si>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</si>
  <si>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</si>
  <si>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</si>
  <si>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</si>
  <si>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</si>
  <si>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</si>
  <si>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</si>
  <si>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</si>
  <si>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</si>
  <si>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</si>
  <si>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</si>
  <si>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</si>
  <si>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</si>
  <si>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</si>
  <si>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</si>
  <si>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</si>
  <si>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</si>
  <si>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</si>
  <si>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</si>
  <si>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</si>
  <si>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</si>
  <si>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</si>
  <si>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</si>
  <si>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</si>
  <si>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</si>
  <si>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</si>
  <si>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</si>
  <si>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</si>
  <si>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</si>
  <si>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</si>
  <si>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</si>
  <si>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</si>
  <si>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</si>
  <si>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</si>
  <si>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</si>
  <si>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</si>
  <si>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</si>
  <si>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</si>
  <si>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</si>
  <si>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</si>
  <si>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</si>
  <si>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</si>
  <si>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</si>
  <si>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</si>
  <si>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</si>
  <si>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</si>
  <si>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</si>
  <si>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</si>
  <si>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</si>
  <si>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</si>
  <si>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</si>
  <si>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</si>
  <si>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</si>
  <si>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</si>
  <si>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</si>
  <si>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</si>
  <si>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</si>
  <si>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</si>
  <si>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</si>
  <si>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</si>
  <si>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</si>
  <si>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</si>
  <si>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</si>
  <si>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</si>
  <si>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</si>
  <si>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</si>
  <si>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</si>
  <si>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</si>
  <si>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</si>
  <si>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</si>
  <si>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</si>
  <si>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</si>
  <si>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</si>
  <si>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</si>
  <si>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</si>
  <si>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</si>
  <si>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</si>
  <si>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</si>
  <si>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</si>
  <si>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</si>
  <si>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</si>
  <si>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</si>
  <si>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</si>
  <si>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</si>
  <si>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</si>
  <si>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</si>
  <si>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</si>
  <si>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</si>
  <si>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</si>
  <si>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</si>
  <si>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</si>
  <si>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</si>
  <si>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</si>
  <si>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</si>
  <si>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</si>
  <si>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</si>
  <si>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</si>
  <si>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</si>
  <si>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 xml:space="preserve">        地方政府其他一般债券还本支出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</si>
  <si>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</si>
  <si>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</si>
  <si>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</si>
  <si>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</si>
  <si>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</si>
  <si>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</si>
  <si>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</si>
  <si>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</si>
  <si>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</si>
  <si>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</si>
  <si>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支出合计</t>
  </si>
  <si>
    <t>阳江市江城区2020年一般公共预算调整支出表
（按政府预算经济分类）（草案）</t>
  </si>
  <si>
    <t>科目编码</t>
  </si>
  <si>
    <t>科目名称</t>
  </si>
  <si>
    <t>合计</t>
  </si>
  <si>
    <t>一、基本支出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</si>
  <si>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</si>
  <si>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</si>
  <si>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</si>
  <si>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</si>
  <si>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</si>
  <si>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</si>
  <si>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</si>
  <si>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</si>
  <si>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</si>
  <si>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</si>
  <si>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</si>
  <si>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</si>
  <si>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</si>
  <si>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</si>
  <si>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</si>
  <si>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</si>
  <si>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</si>
  <si>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</si>
  <si>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</si>
  <si>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</si>
  <si>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</si>
  <si>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</si>
  <si>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</si>
  <si>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</si>
  <si>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机关资本性支出（二）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</si>
  <si>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</si>
  <si>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</si>
  <si>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</si>
  <si>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</si>
  <si>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</si>
  <si>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资本性支出（一）</t>
  </si>
  <si>
    <t xml:space="preserve">  资本性支出（二）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</si>
  <si>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</si>
  <si>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</si>
  <si>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</si>
  <si>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</si>
  <si>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</si>
  <si>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对企业资本性支出（一）</t>
  </si>
  <si>
    <t xml:space="preserve">  对企业资本性支出（二）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</si>
  <si>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</si>
  <si>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</si>
  <si>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</si>
  <si>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</si>
  <si>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</si>
  <si>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</si>
  <si>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</si>
  <si>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对社会基金补助</t>
  </si>
  <si>
    <t xml:space="preserve">  补充全国社会保障基金</t>
  </si>
  <si>
    <t>债务利息及费用支出</t>
  </si>
  <si>
    <t xml:space="preserve">  国内债务利息</t>
  </si>
  <si>
    <t xml:space="preserve">  国外债务付息</t>
  </si>
  <si>
    <t xml:space="preserve">  国内债务发行费用</t>
  </si>
  <si>
    <t xml:space="preserve">  国外债务发行费用</t>
  </si>
  <si>
    <t xml:space="preserve">  国内债务还本</t>
  </si>
  <si>
    <t xml:space="preserve">  国外债务还本</t>
  </si>
  <si>
    <t xml:space="preserve">  上下级政府间转移性支出</t>
  </si>
  <si>
    <t xml:space="preserve">  援助其他地区支出</t>
  </si>
  <si>
    <t xml:space="preserve">  债务转贷</t>
  </si>
  <si>
    <t xml:space="preserve">  调出资金</t>
  </si>
  <si>
    <t>预备费及预留</t>
  </si>
  <si>
    <t xml:space="preserve">  预备费</t>
  </si>
  <si>
    <t xml:space="preserve">  预留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</si>
  <si>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</si>
  <si>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</si>
  <si>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</si>
  <si>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</si>
  <si>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</si>
  <si>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二、项目支出</t>
  </si>
  <si>
    <t>阳江市江城区2020年政府性基金预算调整收入表(草案)</t>
  </si>
  <si>
    <t>收       入</t>
  </si>
  <si>
    <t>收入</t>
  </si>
  <si>
    <t>项   目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</si>
  <si>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</si>
  <si>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</si>
  <si>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</si>
  <si>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</si>
  <si>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五、旅游发展基金收入</t>
  </si>
  <si>
    <t>六、国家电影事业发展专项资金收入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</si>
  <si>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</si>
  <si>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</si>
  <si>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</si>
  <si>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</si>
  <si>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</si>
  <si>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</si>
  <si>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</si>
  <si>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</si>
  <si>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</si>
  <si>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</si>
  <si>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</si>
  <si>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十三、大中型水库库区基金收入</t>
  </si>
  <si>
    <t>十四、彩票公益金收入</t>
  </si>
  <si>
    <t xml:space="preserve">  福利彩票公益金收入</t>
  </si>
  <si>
    <t xml:space="preserve">  体育彩票公益金收入</t>
  </si>
  <si>
    <t>十五、城市基础设施配套费收入</t>
  </si>
  <si>
    <t>十六、小型水库移民扶助基金收入</t>
  </si>
  <si>
    <t>十七、国家重大水利工程建设基金收入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</si>
  <si>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</si>
  <si>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</si>
  <si>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</si>
  <si>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</si>
  <si>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</si>
  <si>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</si>
  <si>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</si>
  <si>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收入合计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</si>
  <si>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</si>
  <si>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</si>
  <si>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</si>
  <si>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</si>
  <si>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</si>
  <si>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</si>
  <si>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</si>
  <si>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地方政府专项债券转贷收入</t>
  </si>
  <si>
    <t>收入总计</t>
  </si>
  <si>
    <t>阳江市江城区2020年政府性基金预算调整支出表(草案)</t>
  </si>
  <si>
    <t>支   出</t>
  </si>
  <si>
    <t>项     目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</si>
  <si>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</si>
  <si>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</si>
  <si>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</si>
  <si>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</si>
  <si>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</si>
  <si>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</si>
  <si>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</si>
  <si>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</si>
  <si>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</si>
  <si>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</si>
  <si>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</si>
  <si>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</si>
  <si>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</si>
  <si>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</si>
  <si>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</si>
  <si>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</si>
  <si>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</si>
  <si>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</si>
  <si>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</si>
  <si>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</si>
  <si>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</si>
  <si>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</si>
  <si>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</si>
  <si>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</si>
  <si>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</si>
  <si>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</si>
  <si>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</si>
  <si>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</si>
  <si>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</si>
  <si>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</si>
  <si>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</si>
  <si>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</si>
  <si>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</si>
  <si>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</si>
  <si>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国有土地收益基金安排的支出</t>
  </si>
  <si>
    <t xml:space="preserve">      其他国有土地收益基金的支出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</si>
  <si>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</si>
  <si>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</si>
  <si>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</si>
  <si>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</si>
  <si>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</si>
  <si>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</si>
  <si>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</si>
  <si>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</si>
  <si>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土地储备专项债券收入安排支出</t>
  </si>
  <si>
    <t xml:space="preserve">    棚户区改造支出专项债券收入安排支出</t>
  </si>
  <si>
    <t xml:space="preserve">    城市基础设施配套费对应专项债务收入安排的支出</t>
  </si>
  <si>
    <t xml:space="preserve">      其他城市基础设施配套费对应专项债务收入安排的支出</t>
  </si>
  <si>
    <t xml:space="preserve">    污水处理费收入及对应专项债务收入安排的支出</t>
  </si>
  <si>
    <t xml:space="preserve">    国有土地收益基金及对应专项债务收入安排的支出</t>
  </si>
  <si>
    <t xml:space="preserve">      其他国有土地收益基金及对应专项债务收入安排的支出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</si>
  <si>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</si>
  <si>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</si>
  <si>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</si>
  <si>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</si>
  <si>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</si>
  <si>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</si>
  <si>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</si>
  <si>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</si>
  <si>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>五、农林水支出</t>
  </si>
  <si>
    <t xml:space="preserve">    大中型水库库区基金安排的支出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</si>
  <si>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</si>
  <si>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</si>
  <si>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</si>
  <si>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</si>
  <si>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</si>
  <si>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</si>
  <si>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</si>
  <si>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</si>
  <si>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</si>
  <si>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</si>
  <si>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</si>
  <si>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新菜地开发建设基金及对应专项债务收入安排的支出☆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</si>
  <si>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</si>
  <si>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</si>
  <si>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</si>
  <si>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</si>
  <si>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</si>
  <si>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</si>
  <si>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其他大中型水库库区基金及对应专项债务收入安排的支出</t>
  </si>
  <si>
    <t xml:space="preserve">    国家重大水利工程建设基金及对应专项债务收入安排的支出</t>
  </si>
  <si>
    <t xml:space="preserve">      其他国家重大水利工程建设基金及对应专项债务收入安排的支出</t>
  </si>
  <si>
    <t>六、交通运输支出</t>
  </si>
  <si>
    <t xml:space="preserve">    铁路运输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</si>
  <si>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</si>
  <si>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</si>
  <si>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</si>
  <si>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</si>
  <si>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</si>
  <si>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</si>
  <si>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</si>
  <si>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</si>
  <si>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</si>
  <si>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</si>
  <si>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</si>
  <si>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</si>
  <si>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</si>
  <si>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</si>
  <si>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</si>
  <si>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</si>
  <si>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</si>
  <si>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</si>
  <si>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</si>
  <si>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</si>
  <si>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</si>
  <si>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</si>
  <si>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</si>
  <si>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</si>
  <si>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</si>
  <si>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</si>
  <si>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</si>
  <si>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</si>
  <si>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</si>
  <si>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</si>
  <si>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</si>
  <si>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</si>
  <si>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</si>
  <si>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</si>
  <si>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</si>
  <si>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</si>
  <si>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</si>
  <si>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</si>
  <si>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</si>
  <si>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</si>
  <si>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</si>
  <si>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散装水泥专项资金及对应专项债务收入安排的支出☆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</si>
  <si>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</si>
  <si>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</si>
  <si>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</si>
  <si>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</si>
  <si>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</si>
  <si>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</si>
  <si>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</si>
  <si>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</si>
  <si>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</si>
  <si>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</si>
  <si>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</si>
  <si>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</si>
  <si>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</si>
  <si>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</si>
  <si>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</si>
  <si>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</si>
  <si>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</si>
  <si>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</si>
  <si>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</si>
  <si>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</si>
  <si>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</si>
  <si>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</si>
  <si>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</si>
  <si>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</si>
  <si>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   其他政府性基金安排的支出</t>
  </si>
  <si>
    <t xml:space="preserve">       其他地方自行试点项目收益专项债券收入安排的支出</t>
  </si>
  <si>
    <t xml:space="preserve">       其他政府性基金债务收入安排的支出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</si>
  <si>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</si>
  <si>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</si>
  <si>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</si>
  <si>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</si>
  <si>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</si>
  <si>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</si>
  <si>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</si>
  <si>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</si>
  <si>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</si>
  <si>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</si>
  <si>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</si>
  <si>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</si>
  <si>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</si>
  <si>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</si>
  <si>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</si>
  <si>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</si>
  <si>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</si>
  <si>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</si>
  <si>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</si>
  <si>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</si>
  <si>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</si>
  <si>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</si>
  <si>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</si>
  <si>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</si>
  <si>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</si>
  <si>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</si>
  <si>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 年终结余</t>
  </si>
  <si>
    <t>抗疫特别国债安排的支出</t>
  </si>
  <si>
    <t xml:space="preserve">    公共卫生体系建设</t>
  </si>
  <si>
    <t xml:space="preserve">    重大疫情防控救治体系建设</t>
  </si>
  <si>
    <t xml:space="preserve">    粮食安全</t>
  </si>
  <si>
    <t xml:space="preserve">    能源安全</t>
  </si>
  <si>
    <t xml:space="preserve">    应急物资保障</t>
  </si>
  <si>
    <t xml:space="preserve">    产业键改造升级</t>
  </si>
  <si>
    <t xml:space="preserve">    城镇老旧小区改造</t>
  </si>
  <si>
    <t xml:space="preserve">    生态环境治理</t>
  </si>
  <si>
    <t xml:space="preserve">    交通基础设施建设</t>
  </si>
  <si>
    <t xml:space="preserve">    市政设施建设</t>
  </si>
  <si>
    <t xml:space="preserve">    重大区域规划基础设施建设</t>
  </si>
  <si>
    <t xml:space="preserve">    其他基础设施建设</t>
  </si>
  <si>
    <t xml:space="preserve">  抗疫相关支出</t>
  </si>
  <si>
    <t xml:space="preserve">    减免房租补贴</t>
  </si>
  <si>
    <t xml:space="preserve">    重点企业贷款贴息</t>
  </si>
  <si>
    <t xml:space="preserve">    创业担保贷款贴息</t>
  </si>
  <si>
    <t xml:space="preserve">    援企稳岗补贴</t>
  </si>
  <si>
    <t xml:space="preserve">    困难群众基本生活补助</t>
  </si>
  <si>
    <t xml:space="preserve">    其他抗疫相关支出</t>
  </si>
  <si>
    <t>支出总计</t>
  </si>
  <si>
    <t>阳江市江城区2020年新增专项债券资金安排明细表</t>
  </si>
  <si>
    <t>序号</t>
  </si>
  <si>
    <t>业主单位</t>
  </si>
  <si>
    <t>项目名称</t>
  </si>
  <si>
    <t>2020年新增债券安排额</t>
  </si>
  <si>
    <t>资金性质</t>
  </si>
  <si>
    <t>类型</t>
  </si>
  <si>
    <t>江城环保工业园管理委员会</t>
  </si>
  <si>
    <t>阳江市环保工业园制革基地市政基础设施建设项目</t>
  </si>
  <si>
    <t>政府性基金预算</t>
  </si>
  <si>
    <t>产业园区基础设施</t>
  </si>
  <si>
    <t>江城银岭科技产业园管理委员会</t>
  </si>
  <si>
    <t>江城银岭科技产业园基础设施改造项目</t>
  </si>
  <si>
    <t>阳江市江城区土地储备中心</t>
  </si>
  <si>
    <t>阳江市江城区双捷镇垦造水田项目</t>
  </si>
  <si>
    <t>农林水利建设类</t>
  </si>
  <si>
    <t>江城银岭科技产业园东侧扩展区基础设施一期项目</t>
  </si>
  <si>
    <t>新增债券合计</t>
  </si>
  <si>
    <t>注明：</t>
  </si>
  <si>
    <t>资金性质（政府性基金预算）</t>
  </si>
  <si>
    <t>类型（农林水利建设类、市政建设、教科文类等社会事业类、农林水利建设类、产业园区基础设施、公共卫生设施、垃圾处理（城镇）、公共卫生设施、文化旅游、粮油物资储备、供水、普通高校、职业教育）</t>
  </si>
  <si>
    <t>阳江市江城区2020年抗疫特别国债安排情况表</t>
  </si>
  <si>
    <t>行业主管部门（主管部门）</t>
  </si>
  <si>
    <t>安排金额</t>
  </si>
  <si>
    <t>备  注</t>
  </si>
  <si>
    <t>江城区卫健局</t>
  </si>
  <si>
    <t>阳江市江城区人民医院新院建设一期工程</t>
  </si>
  <si>
    <t>中央直达资金</t>
  </si>
  <si>
    <t>重大疫情防控救治体系建设</t>
  </si>
  <si>
    <t>原申请2020年抗疫特别国债安排项目</t>
  </si>
  <si>
    <t>江城银岭园区银沙南二路二期道路工程</t>
  </si>
  <si>
    <t>江城银岭园区C区道路及排水箱涵建设项目</t>
  </si>
  <si>
    <t>小   计</t>
  </si>
  <si>
    <t>阳江市江城区教育局</t>
  </si>
  <si>
    <t>阳江市中、小学拆建校舍及其他附属配套工程项目</t>
  </si>
  <si>
    <t>教育、文化、体育社会事业</t>
  </si>
  <si>
    <t>由原申请2020年抗疫特别国债安排项目调整后从新安排项目</t>
  </si>
  <si>
    <t>阳江市江城区农业农村和水务局</t>
  </si>
  <si>
    <t>农田水利建设</t>
  </si>
  <si>
    <t>农林水利基础设施建设</t>
  </si>
  <si>
    <t>银岭园区基础设施建设</t>
  </si>
  <si>
    <t>疫情防控专项经费</t>
  </si>
  <si>
    <t>其他抗疫相关支出</t>
  </si>
  <si>
    <t>江城区人民医院</t>
  </si>
  <si>
    <t>公共卫生体系建设</t>
  </si>
  <si>
    <t>江城区双捷镇卫生院</t>
  </si>
  <si>
    <t>江城区埠场卫生院</t>
  </si>
  <si>
    <t>江城区中洲街道社区卫生服务中心</t>
  </si>
  <si>
    <t>江城区南恩街道社区卫生服务中心</t>
  </si>
  <si>
    <t>江城区城东街道社区卫生服务中心</t>
  </si>
  <si>
    <t>江城区城南街道社区卫生服务中心</t>
  </si>
  <si>
    <t>江城区白沙街道社区卫生服务中心</t>
  </si>
  <si>
    <t>合   计</t>
  </si>
  <si>
    <t>类型（重大疫情防控救治体系建设、农林水利基础设施建设）</t>
  </si>
  <si>
    <t>阳江市江城区新增债券资金用途调整明细表</t>
  </si>
  <si>
    <t>原项目信息</t>
  </si>
  <si>
    <t>调整具体原因</t>
  </si>
  <si>
    <t>拟调整项目信息</t>
  </si>
  <si>
    <t>县区</t>
  </si>
  <si>
    <t>债券类型</t>
  </si>
  <si>
    <t>项目类型（无收益公益性项目/土储项目、棚改项目、交通基础设施项目、能源项目、农林水利项目、生态环保项目、社会事业项目、城乡冷链物流基础设施项目、市政与产业园区基础设施项目、其他有收益的公益性项目）</t>
  </si>
  <si>
    <t>安排债券金额</t>
  </si>
  <si>
    <t>拟安排债券金额</t>
  </si>
  <si>
    <t>江城区</t>
  </si>
  <si>
    <t>江城区教育局</t>
  </si>
  <si>
    <t>江城区银岭小学建设项目</t>
  </si>
  <si>
    <t>一般债券</t>
  </si>
  <si>
    <t>无收益公益性项目</t>
  </si>
  <si>
    <t>原金额年内难以支付完毕</t>
  </si>
  <si>
    <t>阳江市城东学校新建校舍及其他附属配套工程</t>
  </si>
  <si>
    <t>剩余一般债券资金1,000万元由市财政收回安排</t>
  </si>
  <si>
    <t>江城区渔港建设管理服务中心</t>
  </si>
  <si>
    <t>广东省阳江市江城区对岸一级渔港建设项目工程</t>
  </si>
  <si>
    <t>其他专项债券</t>
  </si>
  <si>
    <t>农林水利项目</t>
  </si>
  <si>
    <t>市政与产业园区基础设施项目</t>
  </si>
  <si>
    <t>江城卫健局</t>
  </si>
  <si>
    <t>社会事业项目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</si>
</sst>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0.00_ "/>
    <numFmt numFmtId="180" formatCode="#,##0.00_);[Red]\(#,##0.00\)"/>
    <numFmt numFmtId="181" formatCode="_ * #,##0_ ;_ * \-#,##0_ ;_ * &quot;-&quot;??_ ;_ @_ "/>
    <numFmt numFmtId="182" formatCode="0.0_ "/>
  </numFmts>
  <fonts count="3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" borderId="2" applyNumberFormat="0" applyFont="0" applyAlignment="0" applyProtection="0"/>
    <xf numFmtId="0" fontId="35" fillId="0" borderId="0">
      <alignment/>
      <protection/>
    </xf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1" fillId="0" borderId="0">
      <alignment/>
      <protection/>
    </xf>
    <xf numFmtId="0" fontId="33" fillId="0" borderId="3" applyNumberFormat="0" applyFill="0" applyAlignment="0" applyProtection="0"/>
    <xf numFmtId="43" fontId="1" fillId="0" borderId="0" applyFont="0" applyFill="0" applyBorder="0" applyAlignment="0" applyProtection="0"/>
    <xf numFmtId="0" fontId="21" fillId="0" borderId="4" applyNumberFormat="0" applyFill="0" applyAlignment="0" applyProtection="0"/>
    <xf numFmtId="0" fontId="24" fillId="7" borderId="0" applyNumberFormat="0" applyBorder="0" applyAlignment="0" applyProtection="0"/>
    <xf numFmtId="0" fontId="37" fillId="9" borderId="5" applyNumberFormat="0" applyAlignment="0" applyProtection="0"/>
    <xf numFmtId="0" fontId="24" fillId="7" borderId="0" applyNumberFormat="0" applyBorder="0" applyAlignment="0" applyProtection="0"/>
    <xf numFmtId="0" fontId="30" fillId="9" borderId="1" applyNumberFormat="0" applyAlignment="0" applyProtection="0"/>
    <xf numFmtId="0" fontId="34" fillId="10" borderId="6" applyNumberFormat="0" applyAlignment="0" applyProtection="0"/>
    <xf numFmtId="0" fontId="25" fillId="0" borderId="7" applyNumberFormat="0" applyFill="0" applyAlignment="0" applyProtection="0"/>
    <xf numFmtId="0" fontId="24" fillId="11" borderId="0" applyNumberFormat="0" applyBorder="0" applyAlignment="0" applyProtection="0"/>
    <xf numFmtId="0" fontId="0" fillId="3" borderId="0" applyNumberFormat="0" applyBorder="0" applyAlignment="0" applyProtection="0"/>
    <xf numFmtId="0" fontId="20" fillId="0" borderId="8" applyNumberFormat="0" applyFill="0" applyAlignment="0" applyProtection="0"/>
    <xf numFmtId="0" fontId="23" fillId="6" borderId="0" applyNumberFormat="0" applyBorder="0" applyAlignment="0" applyProtection="0"/>
    <xf numFmtId="0" fontId="36" fillId="12" borderId="0" applyNumberFormat="0" applyBorder="0" applyAlignment="0" applyProtection="0"/>
    <xf numFmtId="0" fontId="24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 applyProtection="0">
      <alignment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24" fillId="16" borderId="0" applyNumberFormat="0" applyBorder="0" applyAlignment="0" applyProtection="0"/>
    <xf numFmtId="0" fontId="0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 applyProtection="0">
      <alignment vertical="center"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35" fillId="0" borderId="0" applyProtection="0">
      <alignment/>
    </xf>
  </cellStyleXfs>
  <cellXfs count="16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2" fillId="9" borderId="0" xfId="74" applyNumberFormat="1" applyFont="1" applyFill="1" applyBorder="1" applyAlignment="1" applyProtection="1">
      <alignment horizontal="right" vertical="center"/>
      <protection/>
    </xf>
    <xf numFmtId="0" fontId="15" fillId="9" borderId="11" xfId="74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5" fillId="9" borderId="11" xfId="74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9" borderId="11" xfId="74" applyNumberFormat="1" applyFont="1" applyFill="1" applyBorder="1" applyAlignment="1" applyProtection="1">
      <alignment horizontal="left" vertical="center"/>
      <protection/>
    </xf>
    <xf numFmtId="3" fontId="12" fillId="9" borderId="11" xfId="74" applyNumberFormat="1" applyFont="1" applyFill="1" applyBorder="1" applyAlignment="1" applyProtection="1">
      <alignment horizontal="right" vertical="center"/>
      <protection/>
    </xf>
    <xf numFmtId="178" fontId="12" fillId="0" borderId="11" xfId="0" applyNumberFormat="1" applyFont="1" applyFill="1" applyBorder="1" applyAlignment="1">
      <alignment horizontal="right" vertical="center"/>
    </xf>
    <xf numFmtId="0" fontId="12" fillId="9" borderId="11" xfId="74" applyNumberFormat="1" applyFont="1" applyFill="1" applyBorder="1" applyAlignment="1" applyProtection="1">
      <alignment horizontal="left" vertical="center" wrapText="1"/>
      <protection/>
    </xf>
    <xf numFmtId="179" fontId="12" fillId="0" borderId="11" xfId="0" applyNumberFormat="1" applyFont="1" applyFill="1" applyBorder="1" applyAlignment="1">
      <alignment horizontal="right" vertical="center"/>
    </xf>
    <xf numFmtId="0" fontId="2" fillId="9" borderId="16" xfId="58" applyNumberFormat="1" applyFont="1" applyFill="1" applyBorder="1" applyAlignment="1">
      <alignment horizontal="left" vertical="center"/>
    </xf>
    <xf numFmtId="3" fontId="12" fillId="9" borderId="11" xfId="74" applyNumberFormat="1" applyFont="1" applyFill="1" applyBorder="1" applyAlignment="1" applyProtection="1">
      <alignment horizontal="left" vertical="center"/>
      <protection/>
    </xf>
    <xf numFmtId="3" fontId="12" fillId="0" borderId="11" xfId="0" applyNumberFormat="1" applyFont="1" applyFill="1" applyBorder="1" applyAlignment="1">
      <alignment/>
    </xf>
    <xf numFmtId="0" fontId="16" fillId="9" borderId="11" xfId="74" applyNumberFormat="1" applyFont="1" applyFill="1" applyBorder="1" applyAlignment="1" applyProtection="1">
      <alignment horizontal="center" vertical="center"/>
      <protection/>
    </xf>
    <xf numFmtId="0" fontId="16" fillId="9" borderId="11" xfId="74" applyNumberFormat="1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5" fillId="9" borderId="17" xfId="74" applyNumberFormat="1" applyFont="1" applyFill="1" applyBorder="1" applyAlignment="1" applyProtection="1">
      <alignment horizontal="center" vertical="center"/>
      <protection/>
    </xf>
    <xf numFmtId="179" fontId="15" fillId="9" borderId="17" xfId="74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2" fillId="9" borderId="17" xfId="74" applyNumberFormat="1" applyFont="1" applyFill="1" applyBorder="1" applyAlignment="1" applyProtection="1">
      <alignment horizontal="left" vertical="center"/>
      <protection/>
    </xf>
    <xf numFmtId="4" fontId="12" fillId="9" borderId="16" xfId="74" applyNumberFormat="1" applyFont="1" applyFill="1" applyBorder="1" applyAlignment="1" applyProtection="1">
      <alignment horizontal="right" vertical="center"/>
      <protection/>
    </xf>
    <xf numFmtId="3" fontId="12" fillId="9" borderId="16" xfId="74" applyNumberFormat="1" applyFont="1" applyFill="1" applyBorder="1" applyAlignment="1" applyProtection="1">
      <alignment horizontal="right" vertical="center"/>
      <protection/>
    </xf>
    <xf numFmtId="0" fontId="1" fillId="9" borderId="17" xfId="74" applyNumberFormat="1" applyFont="1" applyFill="1" applyBorder="1" applyAlignment="1" applyProtection="1">
      <alignment horizontal="left" vertical="center"/>
      <protection/>
    </xf>
    <xf numFmtId="4" fontId="1" fillId="9" borderId="16" xfId="74" applyNumberFormat="1" applyFont="1" applyFill="1" applyBorder="1" applyAlignment="1" applyProtection="1">
      <alignment horizontal="right" vertical="center"/>
      <protection/>
    </xf>
    <xf numFmtId="3" fontId="1" fillId="9" borderId="16" xfId="74" applyNumberFormat="1" applyFont="1" applyFill="1" applyBorder="1" applyAlignment="1" applyProtection="1">
      <alignment horizontal="right" vertical="center"/>
      <protection/>
    </xf>
    <xf numFmtId="0" fontId="1" fillId="9" borderId="16" xfId="74" applyNumberFormat="1" applyFont="1" applyFill="1" applyBorder="1" applyAlignment="1" applyProtection="1">
      <alignment horizontal="left" vertical="center"/>
      <protection/>
    </xf>
    <xf numFmtId="0" fontId="15" fillId="9" borderId="17" xfId="74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3" fillId="0" borderId="0" xfId="31" applyFont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2" fillId="0" borderId="0" xfId="31" applyFont="1" applyAlignment="1">
      <alignment horizontal="right" vertical="center"/>
      <protection/>
    </xf>
    <xf numFmtId="0" fontId="15" fillId="0" borderId="11" xfId="31" applyFont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31" applyFont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9" xfId="31" applyFont="1" applyBorder="1" applyAlignment="1">
      <alignment vertical="center"/>
      <protection/>
    </xf>
    <xf numFmtId="0" fontId="12" fillId="0" borderId="10" xfId="31" applyFont="1" applyBorder="1" applyAlignment="1">
      <alignment vertical="center"/>
      <protection/>
    </xf>
    <xf numFmtId="177" fontId="12" fillId="0" borderId="11" xfId="31" applyNumberFormat="1" applyFont="1" applyBorder="1" applyAlignment="1">
      <alignment vertical="center"/>
      <protection/>
    </xf>
    <xf numFmtId="0" fontId="12" fillId="0" borderId="18" xfId="31" applyFont="1" applyBorder="1" applyAlignment="1">
      <alignment vertical="center"/>
      <protection/>
    </xf>
    <xf numFmtId="0" fontId="12" fillId="0" borderId="19" xfId="31" applyFont="1" applyBorder="1" applyAlignment="1">
      <alignment vertical="center"/>
      <protection/>
    </xf>
    <xf numFmtId="177" fontId="12" fillId="0" borderId="12" xfId="31" applyNumberFormat="1" applyFont="1" applyBorder="1" applyAlignment="1">
      <alignment vertical="center"/>
      <protection/>
    </xf>
    <xf numFmtId="0" fontId="1" fillId="0" borderId="11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0" fontId="12" fillId="0" borderId="11" xfId="31" applyFont="1" applyBorder="1" applyAlignment="1">
      <alignment vertic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" fillId="0" borderId="20" xfId="33" applyFont="1" applyFill="1" applyBorder="1" applyAlignment="1">
      <alignment horizontal="left" vertical="center" shrinkToFit="1"/>
      <protection/>
    </xf>
    <xf numFmtId="3" fontId="12" fillId="0" borderId="11" xfId="0" applyNumberFormat="1" applyFont="1" applyFill="1" applyBorder="1" applyAlignment="1">
      <alignment vertical="center"/>
    </xf>
    <xf numFmtId="180" fontId="2" fillId="0" borderId="11" xfId="15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 wrapText="1"/>
    </xf>
    <xf numFmtId="179" fontId="1" fillId="0" borderId="11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0" fontId="1" fillId="0" borderId="11" xfId="31" applyFont="1" applyFill="1" applyBorder="1" applyAlignment="1">
      <alignment vertical="center"/>
      <protection/>
    </xf>
    <xf numFmtId="178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31" applyFont="1" applyFill="1" applyBorder="1" applyAlignment="1">
      <alignment vertical="center" wrapText="1"/>
      <protection/>
    </xf>
    <xf numFmtId="181" fontId="1" fillId="0" borderId="11" xfId="15" applyNumberFormat="1" applyFont="1" applyBorder="1" applyAlignment="1">
      <alignment horizontal="right" vertical="center"/>
    </xf>
    <xf numFmtId="177" fontId="1" fillId="0" borderId="21" xfId="15" applyNumberFormat="1" applyFont="1" applyFill="1" applyBorder="1" applyAlignment="1">
      <alignment horizontal="right" vertical="center" shrinkToFit="1"/>
    </xf>
    <xf numFmtId="177" fontId="1" fillId="0" borderId="11" xfId="15" applyNumberFormat="1" applyFont="1" applyFill="1" applyBorder="1" applyAlignment="1">
      <alignment horizontal="right" vertical="center" shrinkToFit="1"/>
    </xf>
    <xf numFmtId="182" fontId="1" fillId="0" borderId="11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>
      <alignment/>
    </xf>
    <xf numFmtId="1" fontId="15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11" xfId="74" applyFont="1" applyFill="1" applyBorder="1" applyAlignment="1" applyProtection="1">
      <alignment horizontal="left" vertical="center" wrapText="1" indent="1"/>
      <protection/>
    </xf>
    <xf numFmtId="3" fontId="1" fillId="0" borderId="11" xfId="42" applyNumberFormat="1" applyFont="1" applyBorder="1" applyAlignment="1">
      <alignment vertical="center"/>
    </xf>
    <xf numFmtId="3" fontId="1" fillId="9" borderId="11" xfId="42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3" fontId="1" fillId="0" borderId="11" xfId="42" applyNumberFormat="1" applyFont="1" applyBorder="1" applyAlignment="1" applyProtection="1">
      <alignment vertical="center"/>
      <protection locked="0"/>
    </xf>
    <xf numFmtId="3" fontId="1" fillId="0" borderId="11" xfId="74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center"/>
    </xf>
    <xf numFmtId="177" fontId="1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</cellXfs>
  <cellStyles count="65">
    <cellStyle name="Normal" xfId="0"/>
    <cellStyle name="Comma" xfId="15"/>
    <cellStyle name="Currency" xfId="16"/>
    <cellStyle name="强调文字颜色 4" xfId="17"/>
    <cellStyle name="常规 3 2" xfId="18"/>
    <cellStyle name="Comma [0]" xfId="19"/>
    <cellStyle name="Percent" xfId="20"/>
    <cellStyle name="标题" xfId="21"/>
    <cellStyle name="Currency [0]" xfId="22"/>
    <cellStyle name="20% - 强调文字颜色 3" xfId="23"/>
    <cellStyle name="输入" xfId="24"/>
    <cellStyle name="差" xfId="25"/>
    <cellStyle name="40% - 强调文字颜色 3" xfId="26"/>
    <cellStyle name="60% - 强调文字颜色 3" xfId="27"/>
    <cellStyle name="Hyperlink" xfId="28"/>
    <cellStyle name="Followed Hyperlink" xfId="29"/>
    <cellStyle name="常规 11" xfId="30"/>
    <cellStyle name="常规_表2_2" xfId="31"/>
    <cellStyle name="注释" xfId="32"/>
    <cellStyle name="常规_Sheet42" xfId="33"/>
    <cellStyle name="警告文本" xfId="34"/>
    <cellStyle name="标题 4" xfId="35"/>
    <cellStyle name="60% - 强调文字颜色 2" xfId="36"/>
    <cellStyle name="解释性文本" xfId="37"/>
    <cellStyle name="常规 12" xfId="38"/>
    <cellStyle name="标题 1" xfId="39"/>
    <cellStyle name="常规 9" xfId="40"/>
    <cellStyle name="标题 2" xfId="41"/>
    <cellStyle name="千位分隔_附件2" xfId="42"/>
    <cellStyle name="标题 3" xfId="43"/>
    <cellStyle name="60% - 强调文字颜色 1" xfId="44"/>
    <cellStyle name="输出" xfId="45"/>
    <cellStyle name="60% - 强调文字颜色 4" xfId="46"/>
    <cellStyle name="计算" xfId="47"/>
    <cellStyle name="检查单元格" xfId="48"/>
    <cellStyle name="链接单元格" xfId="49"/>
    <cellStyle name="强调文字颜色 2" xfId="50"/>
    <cellStyle name="20% - 强调文字颜色 6" xfId="51"/>
    <cellStyle name="汇总" xfId="52"/>
    <cellStyle name="好" xfId="53"/>
    <cellStyle name="适中" xfId="54"/>
    <cellStyle name="强调文字颜色 1" xfId="55"/>
    <cellStyle name="20% - 强调文字颜色 5" xfId="56"/>
    <cellStyle name="20% - 强调文字颜色 1" xfId="57"/>
    <cellStyle name="常规 2 2 2" xfId="58"/>
    <cellStyle name="常规 42" xfId="59"/>
    <cellStyle name="40% - 强调文字颜色 1" xfId="60"/>
    <cellStyle name="20% - 强调文字颜色 2" xfId="61"/>
    <cellStyle name="40% - 强调文字颜色 2" xfId="62"/>
    <cellStyle name="强调文字颜色 3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87" xfId="72"/>
    <cellStyle name="常规 17" xfId="73"/>
    <cellStyle name="常规 2" xfId="74"/>
    <cellStyle name="常规 20" xfId="75"/>
    <cellStyle name="常规 3" xfId="76"/>
    <cellStyle name="常规 5" xfId="77"/>
    <cellStyle name="样式 1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JCCZJ-20160617M\Desktop\2019&#24180;&#27743;&#22478;&#21306;&#36130;&#25919;&#39044;&#31639;&#35843;&#25972;&#26041;&#26696;&#65288;&#8220;&#26032;&#22686;&#20538;&#21048;&#8221;&#33609;&#26696;&#65289;&#30340;&#35831;&#31034;\&#38468;&#20214;3&#12289;2019&#24180;&#38451;&#27743;&#24066;&#27743;&#22478;&#21306;&#19968;&#33324;&#20844;&#20849;&#39044;&#31639;&#35843;&#25972;&#25903;&#20986;&#21151;&#33021;&#20998;&#31867;&#34920;&#65288;&#33609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0:B10"/>
  <sheetViews>
    <sheetView zoomScaleSheetLayoutView="100" workbookViewId="0" topLeftCell="A1">
      <selection activeCell="B10" sqref="B10"/>
    </sheetView>
  </sheetViews>
  <sheetFormatPr defaultColWidth="9.00390625" defaultRowHeight="13.5"/>
  <cols>
    <col min="2" max="2" width="82.125" style="0" customWidth="1"/>
  </cols>
  <sheetData>
    <row r="5" ht="48.75" customHeight="1"/>
    <row r="10" ht="31.5" customHeight="1">
      <c r="B10" s="161" t="s">
        <v>0</v>
      </c>
    </row>
  </sheetData>
  <sheetProtection/>
  <printOptions horizontalCentered="1"/>
  <pageMargins left="0.7006944444444444" right="0.7006944444444444" top="1.2986111111111112" bottom="0.7513888888888889" header="0.2986111111111111" footer="0.2986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IH9"/>
  <sheetViews>
    <sheetView tabSelected="1" zoomScale="79" zoomScaleNormal="79" zoomScaleSheetLayoutView="85" workbookViewId="0" topLeftCell="A1">
      <selection activeCell="J33" sqref="J33"/>
    </sheetView>
  </sheetViews>
  <sheetFormatPr defaultColWidth="9.00390625" defaultRowHeight="13.5"/>
  <cols>
    <col min="1" max="1" width="8.25390625" style="3" customWidth="1"/>
    <col min="2" max="2" width="23.25390625" style="3" customWidth="1"/>
    <col min="3" max="4" width="13.50390625" style="3" customWidth="1"/>
    <col min="5" max="5" width="29.625" style="3" customWidth="1"/>
    <col min="6" max="6" width="15.125" style="3" bestFit="1" customWidth="1"/>
    <col min="7" max="7" width="10.625" style="4" customWidth="1"/>
    <col min="8" max="8" width="9.75390625" style="3" customWidth="1"/>
    <col min="9" max="9" width="16.50390625" style="3" customWidth="1"/>
    <col min="10" max="10" width="19.875" style="5" customWidth="1"/>
    <col min="11" max="11" width="29.625" style="5" customWidth="1"/>
    <col min="12" max="12" width="13.125" style="5" customWidth="1"/>
    <col min="13" max="13" width="16.625" style="6" customWidth="1"/>
    <col min="14" max="16384" width="9.00390625" style="5" customWidth="1"/>
  </cols>
  <sheetData>
    <row r="1" ht="31.5" customHeight="1">
      <c r="A1" s="7" t="s">
        <v>18</v>
      </c>
    </row>
    <row r="2" spans="1:13" ht="49.5" customHeight="1">
      <c r="A2" s="8" t="s">
        <v>1476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21.75" customHeight="1"/>
    <row r="4" spans="1:242" s="2" customFormat="1" ht="43.5" customHeight="1">
      <c r="A4" s="9" t="s">
        <v>1477</v>
      </c>
      <c r="B4" s="10"/>
      <c r="C4" s="10"/>
      <c r="D4" s="10"/>
      <c r="E4" s="10"/>
      <c r="F4" s="10"/>
      <c r="G4" s="11" t="s">
        <v>1478</v>
      </c>
      <c r="H4" s="11" t="s">
        <v>1479</v>
      </c>
      <c r="I4" s="11"/>
      <c r="J4" s="11"/>
      <c r="K4" s="11"/>
      <c r="L4" s="11"/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</row>
    <row r="5" spans="1:13" s="1" customFormat="1" ht="216.75" customHeight="1">
      <c r="A5" s="11" t="s">
        <v>1480</v>
      </c>
      <c r="B5" s="12" t="s">
        <v>1424</v>
      </c>
      <c r="C5" s="11" t="s">
        <v>1425</v>
      </c>
      <c r="D5" s="11" t="s">
        <v>1481</v>
      </c>
      <c r="E5" s="11" t="s">
        <v>1482</v>
      </c>
      <c r="F5" s="11" t="s">
        <v>1483</v>
      </c>
      <c r="G5" s="11"/>
      <c r="H5" s="11" t="s">
        <v>1480</v>
      </c>
      <c r="I5" s="12" t="s">
        <v>1424</v>
      </c>
      <c r="J5" s="11" t="s">
        <v>1425</v>
      </c>
      <c r="K5" s="11" t="s">
        <v>1482</v>
      </c>
      <c r="L5" s="21" t="s">
        <v>1484</v>
      </c>
      <c r="M5" s="21" t="s">
        <v>1446</v>
      </c>
    </row>
    <row r="6" spans="1:13" s="1" customFormat="1" ht="103.5" customHeight="1">
      <c r="A6" s="13" t="s">
        <v>1485</v>
      </c>
      <c r="B6" s="14" t="s">
        <v>1486</v>
      </c>
      <c r="C6" s="13" t="s">
        <v>1487</v>
      </c>
      <c r="D6" s="13" t="s">
        <v>1488</v>
      </c>
      <c r="E6" s="13" t="s">
        <v>1489</v>
      </c>
      <c r="F6" s="15">
        <v>2000</v>
      </c>
      <c r="G6" s="16" t="s">
        <v>1490</v>
      </c>
      <c r="H6" s="13" t="s">
        <v>1485</v>
      </c>
      <c r="I6" s="14" t="s">
        <v>1486</v>
      </c>
      <c r="J6" s="13" t="s">
        <v>1491</v>
      </c>
      <c r="K6" s="13" t="s">
        <v>1489</v>
      </c>
      <c r="L6" s="15">
        <v>1000</v>
      </c>
      <c r="M6" s="16" t="s">
        <v>1492</v>
      </c>
    </row>
    <row r="7" spans="1:16" s="3" customFormat="1" ht="113.25" customHeight="1">
      <c r="A7" s="13" t="s">
        <v>1485</v>
      </c>
      <c r="B7" s="13" t="s">
        <v>1493</v>
      </c>
      <c r="C7" s="13" t="s">
        <v>1494</v>
      </c>
      <c r="D7" s="13" t="s">
        <v>1495</v>
      </c>
      <c r="E7" s="13" t="s">
        <v>1496</v>
      </c>
      <c r="F7" s="16">
        <v>10000</v>
      </c>
      <c r="G7" s="16" t="s">
        <v>1490</v>
      </c>
      <c r="H7" s="13" t="s">
        <v>1485</v>
      </c>
      <c r="I7" s="13" t="s">
        <v>1433</v>
      </c>
      <c r="J7" s="13" t="s">
        <v>1438</v>
      </c>
      <c r="K7" s="13" t="s">
        <v>1497</v>
      </c>
      <c r="L7" s="15">
        <v>5000</v>
      </c>
      <c r="M7" s="16"/>
      <c r="N7" s="22"/>
      <c r="O7" s="22"/>
      <c r="P7" s="22"/>
    </row>
    <row r="8" spans="1:16" s="3" customFormat="1" ht="147.75" customHeight="1">
      <c r="A8" s="13" t="s">
        <v>1485</v>
      </c>
      <c r="B8" s="13" t="s">
        <v>1493</v>
      </c>
      <c r="C8" s="13" t="s">
        <v>1494</v>
      </c>
      <c r="D8" s="13" t="s">
        <v>1495</v>
      </c>
      <c r="E8" s="13" t="s">
        <v>1496</v>
      </c>
      <c r="F8" s="16">
        <v>10000</v>
      </c>
      <c r="G8" s="16" t="s">
        <v>1490</v>
      </c>
      <c r="H8" s="13" t="s">
        <v>1485</v>
      </c>
      <c r="I8" s="13" t="s">
        <v>1498</v>
      </c>
      <c r="J8" s="13" t="s">
        <v>1448</v>
      </c>
      <c r="K8" s="13" t="s">
        <v>1499</v>
      </c>
      <c r="L8" s="15">
        <v>5000</v>
      </c>
      <c r="M8" s="16"/>
      <c r="N8" s="22"/>
      <c r="O8" s="22"/>
      <c r="P8" s="22"/>
    </row>
    <row r="9" spans="1:16" s="3" customFormat="1" ht="42" customHeight="1">
      <c r="A9" s="17"/>
      <c r="B9" s="17"/>
      <c r="C9" s="17"/>
      <c r="D9" s="17"/>
      <c r="E9" s="17"/>
      <c r="F9" s="18"/>
      <c r="G9" s="18"/>
      <c r="H9" s="17"/>
      <c r="I9" s="17"/>
      <c r="J9" s="17"/>
      <c r="K9" s="17"/>
      <c r="L9" s="17"/>
      <c r="M9" s="18"/>
      <c r="N9" s="22"/>
      <c r="O9" s="22"/>
      <c r="P9" s="22"/>
    </row>
  </sheetData>
  <sheetProtection/>
  <mergeCells count="4">
    <mergeCell ref="A2:M2"/>
    <mergeCell ref="A4:F4"/>
    <mergeCell ref="H4:M4"/>
    <mergeCell ref="G4:G5"/>
  </mergeCells>
  <dataValidations count="2">
    <dataValidation type="list" allowBlank="1" showInputMessage="1" showErrorMessage="1" sqref="K6 E7 K7 E8 K8 E9 K9 L9">
      <formula1>"无收益公益性项目,土储项目,棚改项目,交通基础设施项目,能源项目,农林水利项目,生态环保项目,社会事业项目,城乡冷链物流基础设施项目,市政与产业园区基础设施项目,其他有收益的公益性项目"</formula1>
    </dataValidation>
    <dataValidation type="list" allowBlank="1" showInputMessage="1" showErrorMessage="1" sqref="E2 K2 L2 E3:E4 E10:E13 E14:E65536 K3:K4 K10:K13 K14:K65536 L3:L4 L10:L13 L14:L65536">
      <formula1>"无收益公益性项目,土储项目,棚改项目,其他专项债券项目"</formula1>
    </dataValidation>
  </dataValidations>
  <printOptions horizontalCentered="1"/>
  <pageMargins left="0.2798611111111111" right="0.2798611111111111" top="0.30972222222222223" bottom="0.5895833333333333" header="0.2798611111111111" footer="0.34930555555555554"/>
  <pageSetup firstPageNumber="39" useFirstPageNumber="1" fitToHeight="0" horizontalDpi="600" verticalDpi="600" orientation="landscape" paperSize="9" scale="64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zoomScaleSheetLayoutView="100" workbookViewId="0" topLeftCell="A1">
      <selection activeCell="E11" sqref="E11"/>
    </sheetView>
  </sheetViews>
  <sheetFormatPr defaultColWidth="9.00390625" defaultRowHeight="13.5"/>
  <cols>
    <col min="1" max="1" width="5.625" style="0" customWidth="1"/>
    <col min="2" max="2" width="122.625" style="0" customWidth="1"/>
  </cols>
  <sheetData>
    <row r="2" spans="1:2" ht="36" customHeight="1">
      <c r="A2" s="157" t="s">
        <v>1</v>
      </c>
      <c r="B2" s="157"/>
    </row>
    <row r="3" spans="1:2" ht="30" customHeight="1">
      <c r="A3" s="158" t="s">
        <v>2</v>
      </c>
      <c r="B3" s="158"/>
    </row>
    <row r="4" spans="1:2" ht="30" customHeight="1">
      <c r="A4" s="159" t="s">
        <v>3</v>
      </c>
      <c r="B4" s="159" t="s">
        <v>4</v>
      </c>
    </row>
    <row r="5" spans="1:2" ht="30" customHeight="1">
      <c r="A5" s="159" t="s">
        <v>5</v>
      </c>
      <c r="B5" s="159" t="s">
        <v>6</v>
      </c>
    </row>
    <row r="6" spans="1:2" ht="30" customHeight="1">
      <c r="A6" s="159" t="s">
        <v>7</v>
      </c>
      <c r="B6" s="159" t="s">
        <v>8</v>
      </c>
    </row>
    <row r="7" spans="1:2" ht="30" customHeight="1">
      <c r="A7" s="160" t="s">
        <v>9</v>
      </c>
      <c r="B7" s="160"/>
    </row>
    <row r="8" spans="1:2" ht="30.75" customHeight="1">
      <c r="A8" s="159" t="s">
        <v>10</v>
      </c>
      <c r="B8" s="159" t="s">
        <v>11</v>
      </c>
    </row>
    <row r="9" spans="1:2" ht="30.75" customHeight="1">
      <c r="A9" s="159" t="s">
        <v>12</v>
      </c>
      <c r="B9" s="159" t="s">
        <v>13</v>
      </c>
    </row>
    <row r="10" spans="1:2" ht="30.75" customHeight="1">
      <c r="A10" s="159" t="s">
        <v>14</v>
      </c>
      <c r="B10" s="159" t="s">
        <v>15</v>
      </c>
    </row>
    <row r="11" spans="1:2" ht="30.75" customHeight="1">
      <c r="A11" s="159" t="s">
        <v>16</v>
      </c>
      <c r="B11" s="159" t="s">
        <v>17</v>
      </c>
    </row>
    <row r="12" spans="1:2" ht="30.75" customHeight="1">
      <c r="A12" s="159" t="s">
        <v>18</v>
      </c>
      <c r="B12" s="159" t="s">
        <v>19</v>
      </c>
    </row>
  </sheetData>
  <sheetProtection/>
  <mergeCells count="3">
    <mergeCell ref="A2:B2"/>
    <mergeCell ref="A3:B3"/>
    <mergeCell ref="A7:B7"/>
  </mergeCells>
  <printOptions/>
  <pageMargins left="1.179861111111111" right="0.2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M72"/>
  <sheetViews>
    <sheetView zoomScale="84" zoomScaleNormal="84" workbookViewId="0" topLeftCell="A1">
      <pane xSplit="1" ySplit="7" topLeftCell="B38" activePane="bottomRight" state="frozen"/>
      <selection pane="bottomRight" activeCell="F10" sqref="F10"/>
    </sheetView>
  </sheetViews>
  <sheetFormatPr defaultColWidth="9.00390625" defaultRowHeight="13.5"/>
  <cols>
    <col min="1" max="1" width="27.50390625" style="51" customWidth="1"/>
    <col min="2" max="2" width="10.375" style="51" customWidth="1"/>
    <col min="3" max="3" width="11.625" style="51" customWidth="1"/>
    <col min="4" max="4" width="11.00390625" style="51" customWidth="1"/>
    <col min="5" max="6" width="11.875" style="51" customWidth="1"/>
    <col min="7" max="7" width="30.125" style="51" customWidth="1"/>
    <col min="8" max="8" width="10.125" style="51" customWidth="1"/>
    <col min="9" max="10" width="13.75390625" style="51" customWidth="1"/>
    <col min="11" max="11" width="12.00390625" style="51" customWidth="1"/>
    <col min="12" max="12" width="11.875" style="51" customWidth="1"/>
    <col min="13" max="13" width="8.00390625" style="51" customWidth="1"/>
    <col min="14" max="16384" width="9.00390625" style="51" customWidth="1"/>
  </cols>
  <sheetData>
    <row r="2" ht="14.25">
      <c r="A2" s="52" t="s">
        <v>3</v>
      </c>
    </row>
    <row r="3" spans="1:13" ht="21" customHeight="1">
      <c r="A3" s="122" t="s">
        <v>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49"/>
    </row>
    <row r="4" spans="1:13" ht="9.7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24.75" customHeight="1">
      <c r="A5" s="76"/>
      <c r="K5" s="150" t="s">
        <v>21</v>
      </c>
      <c r="L5" s="150"/>
      <c r="M5" s="151"/>
    </row>
    <row r="6" spans="1:13" ht="24.75" customHeight="1">
      <c r="A6" s="124" t="s">
        <v>22</v>
      </c>
      <c r="B6" s="125"/>
      <c r="C6" s="125"/>
      <c r="D6" s="125"/>
      <c r="E6" s="125"/>
      <c r="F6" s="125"/>
      <c r="G6" s="126" t="s">
        <v>23</v>
      </c>
      <c r="H6" s="126"/>
      <c r="I6" s="126"/>
      <c r="J6" s="126"/>
      <c r="K6" s="126"/>
      <c r="L6" s="126"/>
      <c r="M6" s="152"/>
    </row>
    <row r="7" spans="1:13" ht="69" customHeight="1">
      <c r="A7" s="61" t="s">
        <v>24</v>
      </c>
      <c r="B7" s="61" t="s">
        <v>25</v>
      </c>
      <c r="C7" s="61" t="s">
        <v>26</v>
      </c>
      <c r="D7" s="61" t="s">
        <v>27</v>
      </c>
      <c r="E7" s="61" t="s">
        <v>28</v>
      </c>
      <c r="F7" s="61" t="s">
        <v>29</v>
      </c>
      <c r="G7" s="97" t="s">
        <v>24</v>
      </c>
      <c r="H7" s="97" t="s">
        <v>25</v>
      </c>
      <c r="I7" s="61" t="s">
        <v>26</v>
      </c>
      <c r="J7" s="61" t="s">
        <v>27</v>
      </c>
      <c r="K7" s="97" t="s">
        <v>28</v>
      </c>
      <c r="L7" s="97" t="s">
        <v>29</v>
      </c>
      <c r="M7" s="153"/>
    </row>
    <row r="8" spans="1:13" ht="24.75" customHeight="1">
      <c r="A8" s="127" t="s">
        <v>30</v>
      </c>
      <c r="B8" s="128">
        <f>SUM(B9:B22)</f>
        <v>40365</v>
      </c>
      <c r="C8" s="128">
        <f>SUM(C9:C22)</f>
        <v>1485</v>
      </c>
      <c r="D8" s="128">
        <f>SUM(D9:D22)</f>
        <v>-6850</v>
      </c>
      <c r="E8" s="128">
        <f aca="true" t="shared" si="0" ref="E8:E22">SUM(B8:D8)</f>
        <v>35000</v>
      </c>
      <c r="F8" s="129">
        <f aca="true" t="shared" si="1" ref="F8:F22">E8/B8*100-100</f>
        <v>-13.291217639043722</v>
      </c>
      <c r="G8" s="108" t="s">
        <v>31</v>
      </c>
      <c r="H8" s="130">
        <v>30263</v>
      </c>
      <c r="I8" s="128">
        <v>4913</v>
      </c>
      <c r="J8" s="128">
        <v>-12910.5</v>
      </c>
      <c r="K8" s="128">
        <f>H8+I8+J8</f>
        <v>22265.5</v>
      </c>
      <c r="L8" s="129">
        <f aca="true" t="shared" si="2" ref="L8:L32">K8/H8*100-100</f>
        <v>-26.426659617354517</v>
      </c>
      <c r="M8" s="154"/>
    </row>
    <row r="9" spans="1:13" ht="24.75" customHeight="1">
      <c r="A9" s="131" t="s">
        <v>32</v>
      </c>
      <c r="B9" s="130">
        <v>14719</v>
      </c>
      <c r="C9" s="128"/>
      <c r="D9" s="130">
        <v>-4056</v>
      </c>
      <c r="E9" s="128">
        <f t="shared" si="0"/>
        <v>10663</v>
      </c>
      <c r="F9" s="129">
        <f t="shared" si="1"/>
        <v>-27.55621985189211</v>
      </c>
      <c r="G9" s="108" t="s">
        <v>33</v>
      </c>
      <c r="H9" s="128"/>
      <c r="I9" s="128"/>
      <c r="J9" s="128"/>
      <c r="K9" s="128"/>
      <c r="L9" s="129"/>
      <c r="M9" s="154"/>
    </row>
    <row r="10" spans="1:13" ht="24.75" customHeight="1">
      <c r="A10" s="131" t="s">
        <v>34</v>
      </c>
      <c r="B10" s="130">
        <v>0</v>
      </c>
      <c r="C10" s="128">
        <v>12</v>
      </c>
      <c r="D10" s="130"/>
      <c r="E10" s="128">
        <f t="shared" si="0"/>
        <v>12</v>
      </c>
      <c r="F10" s="132">
        <v>100</v>
      </c>
      <c r="G10" s="108" t="s">
        <v>35</v>
      </c>
      <c r="H10" s="130">
        <v>273</v>
      </c>
      <c r="I10" s="128">
        <v>30</v>
      </c>
      <c r="J10" s="128">
        <v>-55</v>
      </c>
      <c r="K10" s="128">
        <f aca="true" t="shared" si="3" ref="K9:K31">H10+I10+J10</f>
        <v>248</v>
      </c>
      <c r="L10" s="129">
        <f t="shared" si="2"/>
        <v>-9.157509157509153</v>
      </c>
      <c r="M10" s="154"/>
    </row>
    <row r="11" spans="1:13" ht="24.75" customHeight="1">
      <c r="A11" s="131" t="s">
        <v>36</v>
      </c>
      <c r="B11" s="130">
        <v>3850</v>
      </c>
      <c r="C11" s="128"/>
      <c r="D11" s="130">
        <v>-916</v>
      </c>
      <c r="E11" s="128">
        <f t="shared" si="0"/>
        <v>2934</v>
      </c>
      <c r="F11" s="129">
        <f t="shared" si="1"/>
        <v>-23.79220779220779</v>
      </c>
      <c r="G11" s="108" t="s">
        <v>37</v>
      </c>
      <c r="H11" s="130">
        <v>2632</v>
      </c>
      <c r="I11" s="128">
        <v>166</v>
      </c>
      <c r="J11" s="128">
        <v>-1902</v>
      </c>
      <c r="K11" s="128">
        <f t="shared" si="3"/>
        <v>896</v>
      </c>
      <c r="L11" s="129">
        <f t="shared" si="2"/>
        <v>-65.95744680851064</v>
      </c>
      <c r="M11" s="154"/>
    </row>
    <row r="12" spans="1:13" ht="24.75" customHeight="1">
      <c r="A12" s="131" t="s">
        <v>38</v>
      </c>
      <c r="B12" s="130">
        <v>1240</v>
      </c>
      <c r="C12" s="128">
        <v>30</v>
      </c>
      <c r="D12" s="130"/>
      <c r="E12" s="128">
        <f t="shared" si="0"/>
        <v>1270</v>
      </c>
      <c r="F12" s="129">
        <f t="shared" si="1"/>
        <v>2.4193548387096797</v>
      </c>
      <c r="G12" s="108" t="s">
        <v>39</v>
      </c>
      <c r="H12" s="130">
        <v>62426</v>
      </c>
      <c r="I12" s="128">
        <v>9058</v>
      </c>
      <c r="J12" s="128">
        <v>-13927</v>
      </c>
      <c r="K12" s="128">
        <f t="shared" si="3"/>
        <v>57557</v>
      </c>
      <c r="L12" s="129">
        <f t="shared" si="2"/>
        <v>-7.799634767564797</v>
      </c>
      <c r="M12" s="154"/>
    </row>
    <row r="13" spans="1:13" ht="24.75" customHeight="1">
      <c r="A13" s="131" t="s">
        <v>40</v>
      </c>
      <c r="B13" s="130">
        <v>109</v>
      </c>
      <c r="C13" s="128"/>
      <c r="D13" s="130">
        <v>-70</v>
      </c>
      <c r="E13" s="128">
        <f t="shared" si="0"/>
        <v>39</v>
      </c>
      <c r="F13" s="129">
        <f t="shared" si="1"/>
        <v>-64.22018348623854</v>
      </c>
      <c r="G13" s="108" t="s">
        <v>41</v>
      </c>
      <c r="H13" s="130">
        <v>520</v>
      </c>
      <c r="I13" s="128">
        <v>61</v>
      </c>
      <c r="J13" s="128">
        <v>-114</v>
      </c>
      <c r="K13" s="128">
        <f t="shared" si="3"/>
        <v>467</v>
      </c>
      <c r="L13" s="129">
        <f t="shared" si="2"/>
        <v>-10.192307692307693</v>
      </c>
      <c r="M13" s="154"/>
    </row>
    <row r="14" spans="1:13" ht="30.75" customHeight="1">
      <c r="A14" s="131" t="s">
        <v>42</v>
      </c>
      <c r="B14" s="130">
        <v>3420</v>
      </c>
      <c r="C14" s="128"/>
      <c r="D14" s="130">
        <v>-3</v>
      </c>
      <c r="E14" s="128">
        <f t="shared" si="0"/>
        <v>3417</v>
      </c>
      <c r="F14" s="129">
        <f t="shared" si="1"/>
        <v>-0.08771929824561653</v>
      </c>
      <c r="G14" s="108" t="s">
        <v>43</v>
      </c>
      <c r="H14" s="130">
        <v>4515</v>
      </c>
      <c r="I14" s="128">
        <v>243</v>
      </c>
      <c r="J14" s="128">
        <v>-838</v>
      </c>
      <c r="K14" s="128">
        <f t="shared" si="3"/>
        <v>3920</v>
      </c>
      <c r="L14" s="129">
        <f t="shared" si="2"/>
        <v>-13.178294573643413</v>
      </c>
      <c r="M14" s="154"/>
    </row>
    <row r="15" spans="1:13" ht="24.75" customHeight="1">
      <c r="A15" s="131" t="s">
        <v>44</v>
      </c>
      <c r="B15" s="130">
        <v>2150</v>
      </c>
      <c r="C15" s="128">
        <v>269</v>
      </c>
      <c r="D15" s="130"/>
      <c r="E15" s="128">
        <f t="shared" si="0"/>
        <v>2419</v>
      </c>
      <c r="F15" s="129">
        <f t="shared" si="1"/>
        <v>12.511627906976756</v>
      </c>
      <c r="G15" s="108" t="s">
        <v>45</v>
      </c>
      <c r="H15" s="130">
        <v>53912</v>
      </c>
      <c r="I15" s="128">
        <v>749</v>
      </c>
      <c r="J15" s="128">
        <v>-11398.5</v>
      </c>
      <c r="K15" s="128">
        <f t="shared" si="3"/>
        <v>43262.5</v>
      </c>
      <c r="L15" s="129">
        <f t="shared" si="2"/>
        <v>-19.753487164267696</v>
      </c>
      <c r="M15" s="154"/>
    </row>
    <row r="16" spans="1:13" ht="24.75" customHeight="1">
      <c r="A16" s="131" t="s">
        <v>46</v>
      </c>
      <c r="B16" s="130">
        <v>703</v>
      </c>
      <c r="C16" s="128">
        <v>124</v>
      </c>
      <c r="D16" s="130"/>
      <c r="E16" s="128">
        <f t="shared" si="0"/>
        <v>827</v>
      </c>
      <c r="F16" s="129">
        <f t="shared" si="1"/>
        <v>17.63869132290185</v>
      </c>
      <c r="G16" s="108" t="s">
        <v>47</v>
      </c>
      <c r="H16" s="130">
        <v>37406</v>
      </c>
      <c r="I16" s="128">
        <v>932</v>
      </c>
      <c r="J16" s="128">
        <v>-1723</v>
      </c>
      <c r="K16" s="128">
        <f t="shared" si="3"/>
        <v>36615</v>
      </c>
      <c r="L16" s="129">
        <f t="shared" si="2"/>
        <v>-2.1146340159332766</v>
      </c>
      <c r="M16" s="154"/>
    </row>
    <row r="17" spans="1:13" ht="24.75" customHeight="1">
      <c r="A17" s="131" t="s">
        <v>48</v>
      </c>
      <c r="B17" s="130">
        <v>2189</v>
      </c>
      <c r="C17" s="128"/>
      <c r="D17" s="130">
        <v>-775</v>
      </c>
      <c r="E17" s="128">
        <f t="shared" si="0"/>
        <v>1414</v>
      </c>
      <c r="F17" s="129">
        <f t="shared" si="1"/>
        <v>-35.404294198264054</v>
      </c>
      <c r="G17" s="108" t="s">
        <v>49</v>
      </c>
      <c r="H17" s="130">
        <v>17952</v>
      </c>
      <c r="I17" s="128">
        <v>44</v>
      </c>
      <c r="J17" s="128">
        <v>-61</v>
      </c>
      <c r="K17" s="128">
        <f t="shared" si="3"/>
        <v>17935</v>
      </c>
      <c r="L17" s="129">
        <f t="shared" si="2"/>
        <v>-0.09469696969696884</v>
      </c>
      <c r="M17" s="154"/>
    </row>
    <row r="18" spans="1:13" ht="24.75" customHeight="1">
      <c r="A18" s="131" t="s">
        <v>50</v>
      </c>
      <c r="B18" s="130">
        <v>3679</v>
      </c>
      <c r="C18" s="128"/>
      <c r="D18" s="130">
        <v>-638</v>
      </c>
      <c r="E18" s="128">
        <f t="shared" si="0"/>
        <v>3041</v>
      </c>
      <c r="F18" s="129">
        <f t="shared" si="1"/>
        <v>-17.341668931774933</v>
      </c>
      <c r="G18" s="108" t="s">
        <v>51</v>
      </c>
      <c r="H18" s="130">
        <v>2080</v>
      </c>
      <c r="I18" s="128">
        <v>148</v>
      </c>
      <c r="J18" s="128">
        <v>-224</v>
      </c>
      <c r="K18" s="128">
        <f t="shared" si="3"/>
        <v>2004</v>
      </c>
      <c r="L18" s="129">
        <f t="shared" si="2"/>
        <v>-3.653846153846146</v>
      </c>
      <c r="M18" s="154"/>
    </row>
    <row r="19" spans="1:13" ht="24.75" customHeight="1">
      <c r="A19" s="131" t="s">
        <v>52</v>
      </c>
      <c r="B19" s="130">
        <v>1380</v>
      </c>
      <c r="C19" s="128">
        <v>516</v>
      </c>
      <c r="D19" s="130"/>
      <c r="E19" s="128">
        <f t="shared" si="0"/>
        <v>1896</v>
      </c>
      <c r="F19" s="129">
        <f t="shared" si="1"/>
        <v>37.39130434782609</v>
      </c>
      <c r="G19" s="108" t="s">
        <v>53</v>
      </c>
      <c r="H19" s="130">
        <v>16362</v>
      </c>
      <c r="I19" s="128">
        <v>370</v>
      </c>
      <c r="J19" s="128">
        <v>-872</v>
      </c>
      <c r="K19" s="128">
        <f t="shared" si="3"/>
        <v>15860</v>
      </c>
      <c r="L19" s="129">
        <f t="shared" si="2"/>
        <v>-3.0680845862363952</v>
      </c>
      <c r="M19" s="154"/>
    </row>
    <row r="20" spans="1:13" ht="24.75" customHeight="1">
      <c r="A20" s="131" t="s">
        <v>54</v>
      </c>
      <c r="B20" s="130">
        <v>313</v>
      </c>
      <c r="C20" s="128">
        <v>532</v>
      </c>
      <c r="D20" s="130"/>
      <c r="E20" s="128">
        <f t="shared" si="0"/>
        <v>845</v>
      </c>
      <c r="F20" s="129">
        <f t="shared" si="1"/>
        <v>169.96805111821084</v>
      </c>
      <c r="G20" s="108" t="s">
        <v>55</v>
      </c>
      <c r="H20" s="128"/>
      <c r="I20" s="128"/>
      <c r="J20" s="128"/>
      <c r="K20" s="128"/>
      <c r="L20" s="129"/>
      <c r="M20" s="154"/>
    </row>
    <row r="21" spans="1:13" ht="38.25" customHeight="1">
      <c r="A21" s="131" t="s">
        <v>56</v>
      </c>
      <c r="B21" s="130">
        <v>6568</v>
      </c>
      <c r="C21" s="128"/>
      <c r="D21" s="130">
        <v>-392</v>
      </c>
      <c r="E21" s="128">
        <f t="shared" si="0"/>
        <v>6176</v>
      </c>
      <c r="F21" s="129">
        <f t="shared" si="1"/>
        <v>-5.968331303288679</v>
      </c>
      <c r="G21" s="108" t="s">
        <v>57</v>
      </c>
      <c r="H21" s="130">
        <v>18</v>
      </c>
      <c r="I21" s="128"/>
      <c r="J21" s="128"/>
      <c r="K21" s="128">
        <f t="shared" si="3"/>
        <v>18</v>
      </c>
      <c r="L21" s="132">
        <f t="shared" si="2"/>
        <v>0</v>
      </c>
      <c r="M21" s="154"/>
    </row>
    <row r="22" spans="1:13" ht="24.75" customHeight="1">
      <c r="A22" s="131" t="s">
        <v>58</v>
      </c>
      <c r="B22" s="130">
        <v>45</v>
      </c>
      <c r="C22" s="128">
        <v>2</v>
      </c>
      <c r="D22" s="130"/>
      <c r="E22" s="128">
        <f t="shared" si="0"/>
        <v>47</v>
      </c>
      <c r="F22" s="129">
        <f t="shared" si="1"/>
        <v>4.444444444444457</v>
      </c>
      <c r="G22" s="108" t="s">
        <v>59</v>
      </c>
      <c r="H22" s="128">
        <v>12</v>
      </c>
      <c r="I22" s="128"/>
      <c r="J22" s="128"/>
      <c r="K22" s="128">
        <f t="shared" si="3"/>
        <v>12</v>
      </c>
      <c r="L22" s="132">
        <f t="shared" si="2"/>
        <v>0</v>
      </c>
      <c r="M22" s="154"/>
    </row>
    <row r="23" spans="1:13" ht="24.75" customHeight="1">
      <c r="A23" s="133"/>
      <c r="B23" s="128"/>
      <c r="C23" s="128"/>
      <c r="D23" s="128"/>
      <c r="E23" s="128"/>
      <c r="F23" s="129"/>
      <c r="G23" s="108" t="s">
        <v>60</v>
      </c>
      <c r="H23" s="128"/>
      <c r="I23" s="128"/>
      <c r="J23" s="128"/>
      <c r="K23" s="128"/>
      <c r="L23" s="129"/>
      <c r="M23" s="154"/>
    </row>
    <row r="24" spans="1:13" ht="24.75" customHeight="1">
      <c r="A24" s="60" t="s">
        <v>61</v>
      </c>
      <c r="B24" s="130">
        <f>SUM(B25:B30)</f>
        <v>7500</v>
      </c>
      <c r="C24" s="130">
        <f>SUM(C25:C30)</f>
        <v>500</v>
      </c>
      <c r="D24" s="130">
        <f>SUM(D25:D30)</f>
        <v>0</v>
      </c>
      <c r="E24" s="130">
        <f aca="true" t="shared" si="4" ref="E24:E30">SUM(B24:D24)</f>
        <v>8000</v>
      </c>
      <c r="F24" s="129">
        <f aca="true" t="shared" si="5" ref="F24:F30">E24/B24*100-100</f>
        <v>6.666666666666671</v>
      </c>
      <c r="G24" s="108" t="s">
        <v>62</v>
      </c>
      <c r="H24" s="128"/>
      <c r="I24" s="128"/>
      <c r="J24" s="128"/>
      <c r="K24" s="128"/>
      <c r="L24" s="129"/>
      <c r="M24" s="154"/>
    </row>
    <row r="25" spans="1:13" ht="34.5" customHeight="1">
      <c r="A25" s="131" t="s">
        <v>63</v>
      </c>
      <c r="B25" s="130">
        <v>2500</v>
      </c>
      <c r="C25" s="130">
        <v>500</v>
      </c>
      <c r="D25" s="130"/>
      <c r="E25" s="130">
        <f t="shared" si="4"/>
        <v>3000</v>
      </c>
      <c r="F25" s="129">
        <f t="shared" si="5"/>
        <v>20</v>
      </c>
      <c r="G25" s="108" t="s">
        <v>64</v>
      </c>
      <c r="H25" s="128">
        <v>6</v>
      </c>
      <c r="I25" s="128"/>
      <c r="J25" s="128"/>
      <c r="K25" s="128">
        <f t="shared" si="3"/>
        <v>6</v>
      </c>
      <c r="L25" s="132">
        <f t="shared" si="2"/>
        <v>0</v>
      </c>
      <c r="M25" s="154"/>
    </row>
    <row r="26" spans="1:13" ht="24.75" customHeight="1">
      <c r="A26" s="131" t="s">
        <v>65</v>
      </c>
      <c r="B26" s="130">
        <v>2930</v>
      </c>
      <c r="C26" s="130"/>
      <c r="D26" s="130"/>
      <c r="E26" s="130">
        <f t="shared" si="4"/>
        <v>2930</v>
      </c>
      <c r="F26" s="132">
        <f t="shared" si="5"/>
        <v>0</v>
      </c>
      <c r="G26" s="108" t="s">
        <v>66</v>
      </c>
      <c r="H26" s="130">
        <v>26628</v>
      </c>
      <c r="I26" s="128"/>
      <c r="J26" s="128">
        <v>-16634</v>
      </c>
      <c r="K26" s="128">
        <f t="shared" si="3"/>
        <v>9994</v>
      </c>
      <c r="L26" s="129">
        <f t="shared" si="2"/>
        <v>-62.468078714135494</v>
      </c>
      <c r="M26" s="154"/>
    </row>
    <row r="27" spans="1:13" ht="24.75" customHeight="1">
      <c r="A27" s="131" t="s">
        <v>67</v>
      </c>
      <c r="B27" s="130">
        <v>900</v>
      </c>
      <c r="C27" s="130"/>
      <c r="D27" s="130"/>
      <c r="E27" s="130">
        <f t="shared" si="4"/>
        <v>900</v>
      </c>
      <c r="F27" s="132">
        <f t="shared" si="5"/>
        <v>0</v>
      </c>
      <c r="G27" s="108" t="s">
        <v>68</v>
      </c>
      <c r="H27" s="130">
        <v>259</v>
      </c>
      <c r="I27" s="128"/>
      <c r="J27" s="128">
        <v>-256</v>
      </c>
      <c r="K27" s="128">
        <f t="shared" si="3"/>
        <v>3</v>
      </c>
      <c r="L27" s="129">
        <f t="shared" si="2"/>
        <v>-98.84169884169884</v>
      </c>
      <c r="M27" s="154"/>
    </row>
    <row r="28" spans="1:13" ht="36" customHeight="1">
      <c r="A28" s="131" t="s">
        <v>69</v>
      </c>
      <c r="B28" s="130">
        <v>5</v>
      </c>
      <c r="C28" s="130"/>
      <c r="D28" s="130"/>
      <c r="E28" s="130">
        <f t="shared" si="4"/>
        <v>5</v>
      </c>
      <c r="F28" s="132">
        <f t="shared" si="5"/>
        <v>0</v>
      </c>
      <c r="G28" s="108" t="s">
        <v>70</v>
      </c>
      <c r="H28" s="130">
        <v>1179</v>
      </c>
      <c r="I28" s="128">
        <v>45</v>
      </c>
      <c r="J28" s="128">
        <v>-322</v>
      </c>
      <c r="K28" s="128">
        <f t="shared" si="3"/>
        <v>902</v>
      </c>
      <c r="L28" s="129">
        <f t="shared" si="2"/>
        <v>-23.494486853265485</v>
      </c>
      <c r="M28" s="154"/>
    </row>
    <row r="29" spans="1:13" ht="30" customHeight="1">
      <c r="A29" s="134" t="s">
        <v>71</v>
      </c>
      <c r="B29" s="130">
        <v>1165</v>
      </c>
      <c r="C29" s="130"/>
      <c r="D29" s="130"/>
      <c r="E29" s="130">
        <f t="shared" si="4"/>
        <v>1165</v>
      </c>
      <c r="F29" s="132">
        <f t="shared" si="5"/>
        <v>0</v>
      </c>
      <c r="G29" s="108" t="s">
        <v>72</v>
      </c>
      <c r="H29" s="130">
        <v>2600</v>
      </c>
      <c r="I29" s="128"/>
      <c r="J29" s="128"/>
      <c r="K29" s="128">
        <f t="shared" si="3"/>
        <v>2600</v>
      </c>
      <c r="L29" s="132">
        <f t="shared" si="2"/>
        <v>0</v>
      </c>
      <c r="M29" s="154"/>
    </row>
    <row r="30" spans="1:13" ht="24.75" customHeight="1">
      <c r="A30" s="131" t="s">
        <v>73</v>
      </c>
      <c r="B30" s="135"/>
      <c r="C30" s="128"/>
      <c r="D30" s="128"/>
      <c r="E30" s="130"/>
      <c r="F30" s="129"/>
      <c r="G30" s="108" t="s">
        <v>74</v>
      </c>
      <c r="H30" s="136">
        <f>4148+2000</f>
        <v>6148</v>
      </c>
      <c r="I30" s="128">
        <f>118+55+913+30+109</f>
        <v>1225</v>
      </c>
      <c r="J30" s="128">
        <v>-1000</v>
      </c>
      <c r="K30" s="128">
        <f t="shared" si="3"/>
        <v>6373</v>
      </c>
      <c r="L30" s="129">
        <f t="shared" si="2"/>
        <v>3.6597267404033857</v>
      </c>
      <c r="M30" s="154"/>
    </row>
    <row r="31" spans="1:13" ht="24.75" customHeight="1">
      <c r="A31" s="133"/>
      <c r="B31" s="135"/>
      <c r="C31" s="128"/>
      <c r="D31" s="128"/>
      <c r="E31" s="128"/>
      <c r="F31" s="129"/>
      <c r="G31" s="108" t="s">
        <v>75</v>
      </c>
      <c r="H31" s="137">
        <v>1000</v>
      </c>
      <c r="I31" s="128">
        <v>1700</v>
      </c>
      <c r="J31" s="130"/>
      <c r="K31" s="128">
        <f t="shared" si="3"/>
        <v>2700</v>
      </c>
      <c r="L31" s="155">
        <f t="shared" si="2"/>
        <v>170</v>
      </c>
      <c r="M31" s="154"/>
    </row>
    <row r="32" spans="1:13" ht="24.75" customHeight="1">
      <c r="A32" s="133"/>
      <c r="B32" s="135"/>
      <c r="C32" s="128"/>
      <c r="D32" s="128"/>
      <c r="E32" s="128"/>
      <c r="F32" s="129"/>
      <c r="G32" s="105" t="s">
        <v>76</v>
      </c>
      <c r="H32" s="128"/>
      <c r="I32" s="128"/>
      <c r="J32" s="128"/>
      <c r="K32" s="128"/>
      <c r="L32" s="129"/>
      <c r="M32" s="154"/>
    </row>
    <row r="33" spans="1:13" ht="24.75" customHeight="1">
      <c r="A33" s="133"/>
      <c r="B33" s="128"/>
      <c r="C33" s="128"/>
      <c r="D33" s="128"/>
      <c r="E33" s="128"/>
      <c r="F33" s="138"/>
      <c r="G33" s="105"/>
      <c r="H33" s="128"/>
      <c r="I33" s="128"/>
      <c r="J33" s="128"/>
      <c r="K33" s="128"/>
      <c r="L33" s="129"/>
      <c r="M33" s="154"/>
    </row>
    <row r="34" spans="1:13" ht="24.75" customHeight="1">
      <c r="A34" s="139" t="s">
        <v>77</v>
      </c>
      <c r="B34" s="128">
        <f>SUM(B8,B24)</f>
        <v>47865</v>
      </c>
      <c r="C34" s="128">
        <f>SUM(C8,C24)</f>
        <v>1985</v>
      </c>
      <c r="D34" s="128">
        <f>SUM(D8,D24)</f>
        <v>-6850</v>
      </c>
      <c r="E34" s="128">
        <f aca="true" t="shared" si="6" ref="E34:E38">SUM(B34:D34)</f>
        <v>43000</v>
      </c>
      <c r="F34" s="129">
        <f aca="true" t="shared" si="7" ref="F34:F55">E34/B34*100-100</f>
        <v>-10.164002924892927</v>
      </c>
      <c r="G34" s="61" t="s">
        <v>78</v>
      </c>
      <c r="H34" s="128">
        <f aca="true" t="shared" si="8" ref="H34:K34">SUM(H8:H33)</f>
        <v>266191</v>
      </c>
      <c r="I34" s="128">
        <f t="shared" si="8"/>
        <v>19684</v>
      </c>
      <c r="J34" s="128">
        <f t="shared" si="8"/>
        <v>-62237</v>
      </c>
      <c r="K34" s="128">
        <f t="shared" si="8"/>
        <v>223638</v>
      </c>
      <c r="L34" s="129">
        <f>K34/H34*100-100</f>
        <v>-15.985889830986025</v>
      </c>
      <c r="M34" s="154"/>
    </row>
    <row r="35" spans="1:13" ht="24.75" customHeight="1">
      <c r="A35" s="140"/>
      <c r="B35" s="128"/>
      <c r="C35" s="128"/>
      <c r="D35" s="128"/>
      <c r="E35" s="128"/>
      <c r="F35" s="138"/>
      <c r="G35" s="141"/>
      <c r="H35" s="128"/>
      <c r="I35" s="128"/>
      <c r="J35" s="128"/>
      <c r="K35" s="128"/>
      <c r="L35" s="138"/>
      <c r="M35" s="154"/>
    </row>
    <row r="36" spans="1:13" ht="24.75" customHeight="1">
      <c r="A36" s="142" t="s">
        <v>79</v>
      </c>
      <c r="B36" s="128">
        <f>SUM(B37,B43,B58,B68:B71)</f>
        <v>226726</v>
      </c>
      <c r="C36" s="128">
        <f>SUM(C37,C43,C58,C68:C71)</f>
        <v>35907</v>
      </c>
      <c r="D36" s="128">
        <f>SUM(D37,D43,D58,D68:D71)</f>
        <v>-62412</v>
      </c>
      <c r="E36" s="128">
        <f t="shared" si="6"/>
        <v>200221</v>
      </c>
      <c r="F36" s="129">
        <f t="shared" si="7"/>
        <v>-11.690322239178556</v>
      </c>
      <c r="G36" s="127" t="s">
        <v>80</v>
      </c>
      <c r="H36" s="128">
        <f aca="true" t="shared" si="9" ref="H36:J36">SUM(H37:H42)</f>
        <v>8000</v>
      </c>
      <c r="I36" s="128">
        <f t="shared" si="9"/>
        <v>4000</v>
      </c>
      <c r="J36" s="128">
        <f t="shared" si="9"/>
        <v>0</v>
      </c>
      <c r="K36" s="128">
        <f>H36+I36+J36</f>
        <v>12000</v>
      </c>
      <c r="L36" s="138">
        <f>K36/H36*100-100</f>
        <v>50</v>
      </c>
      <c r="M36" s="154"/>
    </row>
    <row r="37" spans="1:13" ht="24.75" customHeight="1">
      <c r="A37" s="143" t="s">
        <v>81</v>
      </c>
      <c r="B37" s="144">
        <f>SUM(B38:B42)</f>
        <v>9959</v>
      </c>
      <c r="C37" s="144">
        <f>SUM(C38:C42)</f>
        <v>0</v>
      </c>
      <c r="D37" s="144">
        <f>SUM(D38:D42)</f>
        <v>0</v>
      </c>
      <c r="E37" s="128">
        <f t="shared" si="6"/>
        <v>9959</v>
      </c>
      <c r="F37" s="132">
        <f t="shared" si="7"/>
        <v>0</v>
      </c>
      <c r="G37" s="133" t="s">
        <v>82</v>
      </c>
      <c r="H37" s="128"/>
      <c r="I37" s="128"/>
      <c r="J37" s="128"/>
      <c r="K37" s="128"/>
      <c r="L37" s="129"/>
      <c r="M37" s="154"/>
    </row>
    <row r="38" spans="1:13" ht="24.75" customHeight="1">
      <c r="A38" s="143" t="s">
        <v>83</v>
      </c>
      <c r="B38" s="144">
        <v>1103</v>
      </c>
      <c r="C38" s="144"/>
      <c r="D38" s="144"/>
      <c r="E38" s="128">
        <f t="shared" si="6"/>
        <v>1103</v>
      </c>
      <c r="F38" s="132">
        <f t="shared" si="7"/>
        <v>0</v>
      </c>
      <c r="G38" s="133" t="s">
        <v>84</v>
      </c>
      <c r="H38" s="128"/>
      <c r="I38" s="128"/>
      <c r="J38" s="128"/>
      <c r="K38" s="128"/>
      <c r="L38" s="129"/>
      <c r="M38" s="154"/>
    </row>
    <row r="39" spans="1:13" ht="40.5" customHeight="1">
      <c r="A39" s="143" t="s">
        <v>85</v>
      </c>
      <c r="B39" s="144"/>
      <c r="C39" s="144"/>
      <c r="D39" s="144"/>
      <c r="E39" s="128"/>
      <c r="F39" s="129"/>
      <c r="G39" s="133" t="s">
        <v>86</v>
      </c>
      <c r="H39" s="128"/>
      <c r="I39" s="128"/>
      <c r="J39" s="128"/>
      <c r="K39" s="128"/>
      <c r="L39" s="129"/>
      <c r="M39" s="154"/>
    </row>
    <row r="40" spans="1:13" ht="30" customHeight="1">
      <c r="A40" s="143" t="s">
        <v>87</v>
      </c>
      <c r="B40" s="144">
        <v>6831</v>
      </c>
      <c r="C40" s="144"/>
      <c r="D40" s="144"/>
      <c r="E40" s="128">
        <f aca="true" t="shared" si="10" ref="E40:E50">SUM(B40:D40)</f>
        <v>6831</v>
      </c>
      <c r="F40" s="132">
        <f t="shared" si="7"/>
        <v>0</v>
      </c>
      <c r="G40" s="133" t="s">
        <v>88</v>
      </c>
      <c r="H40" s="130">
        <v>8000</v>
      </c>
      <c r="I40" s="128">
        <v>4000</v>
      </c>
      <c r="J40" s="128"/>
      <c r="K40" s="128">
        <f>H40+I40+J40</f>
        <v>12000</v>
      </c>
      <c r="L40" s="129">
        <f>K40/H40*100-100</f>
        <v>50</v>
      </c>
      <c r="M40" s="154"/>
    </row>
    <row r="41" spans="1:13" ht="30" customHeight="1">
      <c r="A41" s="143" t="s">
        <v>89</v>
      </c>
      <c r="B41" s="144"/>
      <c r="C41" s="144"/>
      <c r="D41" s="144"/>
      <c r="E41" s="128"/>
      <c r="F41" s="129"/>
      <c r="G41" s="133" t="s">
        <v>90</v>
      </c>
      <c r="H41" s="128"/>
      <c r="I41" s="128"/>
      <c r="J41" s="128"/>
      <c r="K41" s="128"/>
      <c r="L41" s="129"/>
      <c r="M41" s="154"/>
    </row>
    <row r="42" spans="1:13" ht="30" customHeight="1">
      <c r="A42" s="143" t="s">
        <v>91</v>
      </c>
      <c r="B42" s="144">
        <v>2025</v>
      </c>
      <c r="C42" s="144"/>
      <c r="D42" s="144"/>
      <c r="E42" s="128">
        <f t="shared" si="10"/>
        <v>2025</v>
      </c>
      <c r="F42" s="132">
        <f t="shared" si="7"/>
        <v>0</v>
      </c>
      <c r="G42" s="133" t="s">
        <v>92</v>
      </c>
      <c r="H42" s="128"/>
      <c r="I42" s="128"/>
      <c r="J42" s="128"/>
      <c r="K42" s="128"/>
      <c r="L42" s="129"/>
      <c r="M42" s="154"/>
    </row>
    <row r="43" spans="1:13" ht="36" customHeight="1">
      <c r="A43" s="143" t="s">
        <v>93</v>
      </c>
      <c r="B43" s="144">
        <f>SUM(B44:B57)</f>
        <v>134580</v>
      </c>
      <c r="C43" s="144">
        <f>SUM(C44:C57)</f>
        <v>27811</v>
      </c>
      <c r="D43" s="144">
        <f>SUM(D44:D57)</f>
        <v>-39412</v>
      </c>
      <c r="E43" s="128">
        <f t="shared" si="10"/>
        <v>122979</v>
      </c>
      <c r="F43" s="129">
        <f t="shared" si="7"/>
        <v>-8.620151582701737</v>
      </c>
      <c r="G43" s="60" t="s">
        <v>94</v>
      </c>
      <c r="H43" s="137">
        <v>400</v>
      </c>
      <c r="I43" s="128">
        <v>7183</v>
      </c>
      <c r="J43" s="128"/>
      <c r="K43" s="128">
        <f>H43+I43+J43</f>
        <v>7583</v>
      </c>
      <c r="L43" s="129">
        <f>K43/H43*100-100</f>
        <v>1795.75</v>
      </c>
      <c r="M43" s="154"/>
    </row>
    <row r="44" spans="1:13" ht="33.75" customHeight="1">
      <c r="A44" s="143" t="s">
        <v>95</v>
      </c>
      <c r="B44" s="144">
        <v>19454</v>
      </c>
      <c r="C44" s="144"/>
      <c r="D44" s="144">
        <v>-1010</v>
      </c>
      <c r="E44" s="128">
        <f t="shared" si="10"/>
        <v>18444</v>
      </c>
      <c r="F44" s="129">
        <f t="shared" si="7"/>
        <v>-5.191734347691991</v>
      </c>
      <c r="G44" s="127"/>
      <c r="H44" s="128"/>
      <c r="I44" s="128"/>
      <c r="J44" s="128"/>
      <c r="K44" s="128"/>
      <c r="L44" s="129"/>
      <c r="M44" s="154"/>
    </row>
    <row r="45" spans="1:13" ht="37.5" customHeight="1">
      <c r="A45" s="143" t="s">
        <v>96</v>
      </c>
      <c r="B45" s="144">
        <v>25966</v>
      </c>
      <c r="C45" s="144">
        <f>681+15500</f>
        <v>16181</v>
      </c>
      <c r="D45" s="144">
        <v>-15500</v>
      </c>
      <c r="E45" s="128">
        <f t="shared" si="10"/>
        <v>26647</v>
      </c>
      <c r="F45" s="129">
        <f t="shared" si="7"/>
        <v>2.6226604020642412</v>
      </c>
      <c r="G45" s="127"/>
      <c r="H45" s="128"/>
      <c r="I45" s="128"/>
      <c r="J45" s="128"/>
      <c r="K45" s="128"/>
      <c r="L45" s="129"/>
      <c r="M45" s="154"/>
    </row>
    <row r="46" spans="1:13" ht="30" customHeight="1">
      <c r="A46" s="143" t="s">
        <v>97</v>
      </c>
      <c r="B46" s="144">
        <f>589+11238</f>
        <v>11827</v>
      </c>
      <c r="C46" s="145">
        <v>11600</v>
      </c>
      <c r="D46" s="144">
        <v>-11827</v>
      </c>
      <c r="E46" s="128">
        <f t="shared" si="10"/>
        <v>11600</v>
      </c>
      <c r="F46" s="129">
        <f t="shared" si="7"/>
        <v>-1.9193371100025445</v>
      </c>
      <c r="G46" s="127"/>
      <c r="H46" s="130"/>
      <c r="I46" s="128"/>
      <c r="J46" s="128"/>
      <c r="K46" s="128"/>
      <c r="L46" s="129"/>
      <c r="M46" s="154"/>
    </row>
    <row r="47" spans="1:13" ht="38.25" customHeight="1">
      <c r="A47" s="146" t="s">
        <v>98</v>
      </c>
      <c r="B47" s="144">
        <v>1318</v>
      </c>
      <c r="C47" s="144"/>
      <c r="D47" s="144">
        <v>-1075</v>
      </c>
      <c r="E47" s="128">
        <f t="shared" si="10"/>
        <v>243</v>
      </c>
      <c r="F47" s="129">
        <f t="shared" si="7"/>
        <v>-81.5629742033384</v>
      </c>
      <c r="G47" s="127"/>
      <c r="H47" s="130"/>
      <c r="I47" s="128"/>
      <c r="J47" s="128"/>
      <c r="K47" s="128"/>
      <c r="L47" s="129"/>
      <c r="M47" s="154"/>
    </row>
    <row r="48" spans="1:13" ht="30" customHeight="1">
      <c r="A48" s="146" t="s">
        <v>99</v>
      </c>
      <c r="B48" s="144">
        <v>7162</v>
      </c>
      <c r="C48" s="144"/>
      <c r="D48" s="144"/>
      <c r="E48" s="128">
        <f t="shared" si="10"/>
        <v>7162</v>
      </c>
      <c r="F48" s="132">
        <f t="shared" si="7"/>
        <v>0</v>
      </c>
      <c r="G48" s="127"/>
      <c r="H48" s="130"/>
      <c r="I48" s="128"/>
      <c r="J48" s="128"/>
      <c r="K48" s="128"/>
      <c r="L48" s="129"/>
      <c r="M48" s="154"/>
    </row>
    <row r="49" spans="1:13" ht="30" customHeight="1">
      <c r="A49" s="146" t="s">
        <v>100</v>
      </c>
      <c r="B49" s="144"/>
      <c r="C49" s="128">
        <v>30</v>
      </c>
      <c r="D49" s="128"/>
      <c r="E49" s="128">
        <f t="shared" si="10"/>
        <v>30</v>
      </c>
      <c r="F49" s="132">
        <v>0</v>
      </c>
      <c r="G49" s="127"/>
      <c r="H49" s="130"/>
      <c r="I49" s="128"/>
      <c r="J49" s="128"/>
      <c r="K49" s="128"/>
      <c r="L49" s="129"/>
      <c r="M49" s="154"/>
    </row>
    <row r="50" spans="1:13" ht="38.25" customHeight="1">
      <c r="A50" s="143" t="s">
        <v>101</v>
      </c>
      <c r="B50" s="147">
        <v>796</v>
      </c>
      <c r="C50" s="128"/>
      <c r="D50" s="128"/>
      <c r="E50" s="128">
        <f t="shared" si="10"/>
        <v>796</v>
      </c>
      <c r="F50" s="132">
        <f t="shared" si="7"/>
        <v>0</v>
      </c>
      <c r="G50" s="127"/>
      <c r="H50" s="130"/>
      <c r="I50" s="128"/>
      <c r="J50" s="128"/>
      <c r="K50" s="128"/>
      <c r="L50" s="129"/>
      <c r="M50" s="154"/>
    </row>
    <row r="51" spans="1:13" ht="38.25" customHeight="1">
      <c r="A51" s="143" t="s">
        <v>102</v>
      </c>
      <c r="B51" s="128"/>
      <c r="C51" s="128"/>
      <c r="D51" s="128"/>
      <c r="E51" s="128"/>
      <c r="F51" s="129"/>
      <c r="G51" s="127"/>
      <c r="H51" s="128"/>
      <c r="I51" s="128"/>
      <c r="J51" s="128"/>
      <c r="K51" s="128"/>
      <c r="L51" s="129"/>
      <c r="M51" s="154"/>
    </row>
    <row r="52" spans="1:13" ht="38.25" customHeight="1">
      <c r="A52" s="143" t="s">
        <v>103</v>
      </c>
      <c r="B52" s="128">
        <v>10745</v>
      </c>
      <c r="C52" s="128"/>
      <c r="D52" s="128"/>
      <c r="E52" s="128">
        <f aca="true" t="shared" si="11" ref="E52:E55">SUM(B52:D52)</f>
        <v>10745</v>
      </c>
      <c r="F52" s="132">
        <f t="shared" si="7"/>
        <v>0</v>
      </c>
      <c r="G52" s="141"/>
      <c r="H52" s="128"/>
      <c r="I52" s="128"/>
      <c r="J52" s="128"/>
      <c r="K52" s="128"/>
      <c r="L52" s="138"/>
      <c r="M52" s="154"/>
    </row>
    <row r="53" spans="1:13" ht="38.25" customHeight="1">
      <c r="A53" s="146" t="s">
        <v>104</v>
      </c>
      <c r="B53" s="128">
        <v>91</v>
      </c>
      <c r="C53" s="128"/>
      <c r="D53" s="128"/>
      <c r="E53" s="128">
        <f t="shared" si="11"/>
        <v>91</v>
      </c>
      <c r="F53" s="132">
        <f t="shared" si="7"/>
        <v>0</v>
      </c>
      <c r="G53" s="141"/>
      <c r="H53" s="128"/>
      <c r="I53" s="128"/>
      <c r="J53" s="128"/>
      <c r="K53" s="128"/>
      <c r="L53" s="138"/>
      <c r="M53" s="154"/>
    </row>
    <row r="54" spans="1:13" ht="38.25" customHeight="1">
      <c r="A54" s="143" t="s">
        <v>105</v>
      </c>
      <c r="B54" s="128">
        <v>21527</v>
      </c>
      <c r="C54" s="128"/>
      <c r="D54" s="128"/>
      <c r="E54" s="128">
        <f t="shared" si="11"/>
        <v>21527</v>
      </c>
      <c r="F54" s="132">
        <f t="shared" si="7"/>
        <v>0</v>
      </c>
      <c r="G54" s="141"/>
      <c r="H54" s="128"/>
      <c r="I54" s="128"/>
      <c r="J54" s="128"/>
      <c r="K54" s="128"/>
      <c r="L54" s="138"/>
      <c r="M54" s="154"/>
    </row>
    <row r="55" spans="1:13" ht="38.25" customHeight="1">
      <c r="A55" s="143" t="s">
        <v>106</v>
      </c>
      <c r="B55" s="128">
        <v>20594</v>
      </c>
      <c r="C55" s="128"/>
      <c r="D55" s="128"/>
      <c r="E55" s="128">
        <f t="shared" si="11"/>
        <v>20594</v>
      </c>
      <c r="F55" s="132">
        <f t="shared" si="7"/>
        <v>0</v>
      </c>
      <c r="G55" s="141"/>
      <c r="H55" s="128"/>
      <c r="I55" s="128"/>
      <c r="J55" s="128"/>
      <c r="K55" s="128"/>
      <c r="L55" s="138"/>
      <c r="M55" s="154"/>
    </row>
    <row r="56" spans="1:13" ht="38.25" customHeight="1">
      <c r="A56" s="143" t="s">
        <v>107</v>
      </c>
      <c r="B56" s="128"/>
      <c r="C56" s="128"/>
      <c r="D56" s="128"/>
      <c r="E56" s="128"/>
      <c r="F56" s="129"/>
      <c r="G56" s="141"/>
      <c r="H56" s="128"/>
      <c r="I56" s="128"/>
      <c r="J56" s="128"/>
      <c r="K56" s="128"/>
      <c r="L56" s="138"/>
      <c r="M56" s="154"/>
    </row>
    <row r="57" spans="1:13" ht="30" customHeight="1">
      <c r="A57" s="143" t="s">
        <v>108</v>
      </c>
      <c r="B57" s="148">
        <v>15100</v>
      </c>
      <c r="C57" s="128"/>
      <c r="D57" s="128">
        <v>-10000</v>
      </c>
      <c r="E57" s="128">
        <f>SUM(B57:D57)</f>
        <v>5100</v>
      </c>
      <c r="F57" s="129">
        <f>E57/B57*100-100</f>
        <v>-66.2251655629139</v>
      </c>
      <c r="G57" s="141"/>
      <c r="H57" s="128"/>
      <c r="I57" s="128"/>
      <c r="J57" s="128"/>
      <c r="K57" s="128"/>
      <c r="L57" s="138"/>
      <c r="M57" s="154"/>
    </row>
    <row r="58" spans="1:13" ht="24.75" customHeight="1">
      <c r="A58" s="143" t="s">
        <v>109</v>
      </c>
      <c r="B58" s="128">
        <f>SUM(B59:B66)</f>
        <v>32811</v>
      </c>
      <c r="C58" s="128">
        <f>SUM(C59:C67)</f>
        <v>0</v>
      </c>
      <c r="D58" s="128">
        <f>SUM(D59:D67)</f>
        <v>0</v>
      </c>
      <c r="E58" s="128">
        <f>SUM(B58:D58)</f>
        <v>32811</v>
      </c>
      <c r="F58" s="132">
        <f>E58/B58*100-100</f>
        <v>0</v>
      </c>
      <c r="G58" s="141"/>
      <c r="H58" s="128"/>
      <c r="I58" s="128"/>
      <c r="J58" s="128"/>
      <c r="K58" s="128"/>
      <c r="L58" s="138"/>
      <c r="M58" s="154"/>
    </row>
    <row r="59" spans="1:13" ht="24.75" customHeight="1">
      <c r="A59" s="143" t="s">
        <v>110</v>
      </c>
      <c r="B59" s="128"/>
      <c r="C59" s="128"/>
      <c r="D59" s="128"/>
      <c r="E59" s="128"/>
      <c r="F59" s="129"/>
      <c r="G59" s="141"/>
      <c r="H59" s="128"/>
      <c r="I59" s="128"/>
      <c r="J59" s="128"/>
      <c r="K59" s="128"/>
      <c r="L59" s="138"/>
      <c r="M59" s="154"/>
    </row>
    <row r="60" spans="1:13" ht="24.75" customHeight="1">
      <c r="A60" s="143" t="s">
        <v>111</v>
      </c>
      <c r="B60" s="128"/>
      <c r="C60" s="128"/>
      <c r="D60" s="128"/>
      <c r="E60" s="128"/>
      <c r="F60" s="129"/>
      <c r="G60" s="141"/>
      <c r="H60" s="128"/>
      <c r="I60" s="128"/>
      <c r="J60" s="128"/>
      <c r="K60" s="128"/>
      <c r="L60" s="138"/>
      <c r="M60" s="154"/>
    </row>
    <row r="61" spans="1:13" ht="24.75" customHeight="1">
      <c r="A61" s="143" t="s">
        <v>112</v>
      </c>
      <c r="B61" s="128"/>
      <c r="C61" s="128"/>
      <c r="D61" s="128"/>
      <c r="E61" s="128"/>
      <c r="F61" s="129"/>
      <c r="G61" s="141"/>
      <c r="H61" s="128"/>
      <c r="I61" s="128"/>
      <c r="J61" s="128"/>
      <c r="K61" s="128"/>
      <c r="L61" s="138"/>
      <c r="M61" s="154"/>
    </row>
    <row r="62" spans="1:13" ht="24.75" customHeight="1">
      <c r="A62" s="143" t="s">
        <v>113</v>
      </c>
      <c r="B62" s="128"/>
      <c r="C62" s="128"/>
      <c r="D62" s="128"/>
      <c r="E62" s="128"/>
      <c r="F62" s="129"/>
      <c r="G62" s="141"/>
      <c r="H62" s="128"/>
      <c r="I62" s="128"/>
      <c r="J62" s="128"/>
      <c r="K62" s="128"/>
      <c r="L62" s="138"/>
      <c r="M62" s="154"/>
    </row>
    <row r="63" spans="1:13" ht="24.75" customHeight="1">
      <c r="A63" s="146" t="s">
        <v>114</v>
      </c>
      <c r="B63" s="128"/>
      <c r="C63" s="128"/>
      <c r="D63" s="128"/>
      <c r="E63" s="128"/>
      <c r="F63" s="129"/>
      <c r="G63" s="141"/>
      <c r="H63" s="128"/>
      <c r="I63" s="128"/>
      <c r="J63" s="128"/>
      <c r="K63" s="128"/>
      <c r="L63" s="138"/>
      <c r="M63" s="154"/>
    </row>
    <row r="64" spans="1:13" ht="24.75" customHeight="1">
      <c r="A64" s="146" t="s">
        <v>115</v>
      </c>
      <c r="B64" s="128"/>
      <c r="C64" s="128"/>
      <c r="D64" s="128"/>
      <c r="E64" s="128"/>
      <c r="F64" s="129"/>
      <c r="G64" s="141"/>
      <c r="H64" s="128"/>
      <c r="I64" s="128"/>
      <c r="J64" s="128"/>
      <c r="K64" s="128"/>
      <c r="L64" s="138"/>
      <c r="M64" s="154"/>
    </row>
    <row r="65" spans="1:13" ht="24.75" customHeight="1">
      <c r="A65" s="146" t="s">
        <v>116</v>
      </c>
      <c r="B65" s="128">
        <v>4536</v>
      </c>
      <c r="C65" s="128"/>
      <c r="D65" s="128"/>
      <c r="E65" s="128">
        <f aca="true" t="shared" si="12" ref="E65:E70">SUM(B65:D65)</f>
        <v>4536</v>
      </c>
      <c r="F65" s="132">
        <f aca="true" t="shared" si="13" ref="F65:F70">E65/B65*100-100</f>
        <v>0</v>
      </c>
      <c r="G65" s="141"/>
      <c r="H65" s="128"/>
      <c r="I65" s="128"/>
      <c r="J65" s="128"/>
      <c r="K65" s="128"/>
      <c r="L65" s="138"/>
      <c r="M65" s="154"/>
    </row>
    <row r="66" spans="1:13" ht="24.75" customHeight="1">
      <c r="A66" s="146" t="s">
        <v>117</v>
      </c>
      <c r="B66" s="130">
        <v>28275</v>
      </c>
      <c r="C66" s="128"/>
      <c r="D66" s="128"/>
      <c r="E66" s="128">
        <f t="shared" si="12"/>
        <v>28275</v>
      </c>
      <c r="F66" s="132">
        <f t="shared" si="13"/>
        <v>0</v>
      </c>
      <c r="G66" s="141"/>
      <c r="H66" s="128"/>
      <c r="I66" s="128"/>
      <c r="J66" s="128"/>
      <c r="K66" s="128"/>
      <c r="L66" s="138"/>
      <c r="M66" s="154"/>
    </row>
    <row r="67" spans="1:13" ht="24.75" customHeight="1">
      <c r="A67" s="146" t="s">
        <v>118</v>
      </c>
      <c r="B67" s="130"/>
      <c r="C67" s="128"/>
      <c r="D67" s="128"/>
      <c r="E67" s="128"/>
      <c r="F67" s="129"/>
      <c r="G67" s="141"/>
      <c r="H67" s="128"/>
      <c r="I67" s="128"/>
      <c r="J67" s="128"/>
      <c r="K67" s="128"/>
      <c r="L67" s="138"/>
      <c r="M67" s="154"/>
    </row>
    <row r="68" spans="1:13" ht="24.75" customHeight="1">
      <c r="A68" s="156" t="s">
        <v>119</v>
      </c>
      <c r="B68" s="148">
        <v>9376</v>
      </c>
      <c r="C68" s="128">
        <v>913</v>
      </c>
      <c r="D68" s="128"/>
      <c r="E68" s="128">
        <f t="shared" si="12"/>
        <v>10289</v>
      </c>
      <c r="F68" s="129">
        <f t="shared" si="13"/>
        <v>9.737627986348116</v>
      </c>
      <c r="G68" s="141"/>
      <c r="H68" s="128"/>
      <c r="I68" s="128"/>
      <c r="J68" s="128"/>
      <c r="K68" s="128"/>
      <c r="L68" s="138"/>
      <c r="M68" s="154"/>
    </row>
    <row r="69" spans="1:13" ht="24.75" customHeight="1">
      <c r="A69" s="156" t="s">
        <v>120</v>
      </c>
      <c r="B69" s="147">
        <v>30000</v>
      </c>
      <c r="C69" s="128"/>
      <c r="D69" s="128">
        <v>-22000</v>
      </c>
      <c r="E69" s="128">
        <f t="shared" si="12"/>
        <v>8000</v>
      </c>
      <c r="F69" s="129">
        <f t="shared" si="13"/>
        <v>-73.33333333333333</v>
      </c>
      <c r="G69" s="141"/>
      <c r="H69" s="128"/>
      <c r="I69" s="128"/>
      <c r="J69" s="128"/>
      <c r="K69" s="128"/>
      <c r="L69" s="138"/>
      <c r="M69" s="154"/>
    </row>
    <row r="70" spans="1:13" ht="24.75" customHeight="1">
      <c r="A70" s="156" t="s">
        <v>121</v>
      </c>
      <c r="B70" s="128">
        <v>10000</v>
      </c>
      <c r="C70" s="128">
        <v>7183</v>
      </c>
      <c r="D70" s="128">
        <v>-1000</v>
      </c>
      <c r="E70" s="128">
        <f t="shared" si="12"/>
        <v>16183</v>
      </c>
      <c r="F70" s="129">
        <f t="shared" si="13"/>
        <v>61.83000000000001</v>
      </c>
      <c r="G70" s="141"/>
      <c r="H70" s="128"/>
      <c r="I70" s="128"/>
      <c r="J70" s="128"/>
      <c r="K70" s="128"/>
      <c r="L70" s="138"/>
      <c r="M70" s="154"/>
    </row>
    <row r="71" spans="1:13" ht="33.75" customHeight="1">
      <c r="A71" s="156" t="s">
        <v>122</v>
      </c>
      <c r="B71" s="128"/>
      <c r="C71" s="128"/>
      <c r="D71" s="128"/>
      <c r="E71" s="128"/>
      <c r="F71" s="129"/>
      <c r="G71" s="141"/>
      <c r="H71" s="128"/>
      <c r="I71" s="128"/>
      <c r="J71" s="128"/>
      <c r="K71" s="128"/>
      <c r="L71" s="138"/>
      <c r="M71" s="154"/>
    </row>
    <row r="72" spans="1:13" ht="24.75" customHeight="1">
      <c r="A72" s="61" t="s">
        <v>123</v>
      </c>
      <c r="B72" s="128">
        <f>SUM(B34,B36)</f>
        <v>274591</v>
      </c>
      <c r="C72" s="128">
        <f>SUM(C34,C36)</f>
        <v>37892</v>
      </c>
      <c r="D72" s="128">
        <f>SUM(D34,D36)</f>
        <v>-69262</v>
      </c>
      <c r="E72" s="128">
        <f>SUM(B72:D72)</f>
        <v>243221</v>
      </c>
      <c r="F72" s="129">
        <f>E72/B72*100-100</f>
        <v>-11.424263723137315</v>
      </c>
      <c r="G72" s="126" t="s">
        <v>124</v>
      </c>
      <c r="H72" s="128">
        <f>SUM(H34,H36,H43:H44)</f>
        <v>274591</v>
      </c>
      <c r="I72" s="128">
        <f>SUM(I34,I36,I43:I44)</f>
        <v>30867</v>
      </c>
      <c r="J72" s="128">
        <f>SUM(J34,J43:J44)</f>
        <v>-62237</v>
      </c>
      <c r="K72" s="128">
        <f>SUM(H72:J72)</f>
        <v>243221</v>
      </c>
      <c r="L72" s="129">
        <f>K72/H72*100-100</f>
        <v>-11.424263723137315</v>
      </c>
      <c r="M72" s="154"/>
    </row>
  </sheetData>
  <sheetProtection/>
  <mergeCells count="5">
    <mergeCell ref="A3:L3"/>
    <mergeCell ref="A4:L4"/>
    <mergeCell ref="K5:L5"/>
    <mergeCell ref="A6:F6"/>
    <mergeCell ref="G6:L6"/>
  </mergeCells>
  <printOptions horizontalCentered="1"/>
  <pageMargins left="0.5895833333333333" right="0.5895833333333333" top="0.30972222222222223" bottom="0.46944444444444444" header="0.23958333333333334" footer="0.2798611111111111"/>
  <pageSetup firstPageNumber="1" useFirstPageNumber="1" horizontalDpi="600" verticalDpi="600" orientation="landscape" paperSize="9" scale="76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283"/>
  <sheetViews>
    <sheetView workbookViewId="0" topLeftCell="A1">
      <pane xSplit="1" ySplit="5" topLeftCell="B94" activePane="bottomRight" state="frozen"/>
      <selection pane="bottomRight" activeCell="B1287" sqref="B1287"/>
    </sheetView>
  </sheetViews>
  <sheetFormatPr defaultColWidth="9.00390625" defaultRowHeight="13.5"/>
  <cols>
    <col min="1" max="1" width="50.00390625" style="90" customWidth="1"/>
    <col min="2" max="2" width="17.125" style="90" customWidth="1"/>
    <col min="3" max="4" width="18.50390625" style="90" customWidth="1"/>
    <col min="5" max="5" width="30.625" style="90" customWidth="1"/>
    <col min="6" max="253" width="9.00390625" style="90" customWidth="1"/>
    <col min="254" max="16384" width="9.00390625" style="51" customWidth="1"/>
  </cols>
  <sheetData>
    <row r="1" spans="1:5" s="90" customFormat="1" ht="18" customHeight="1">
      <c r="A1" s="113" t="s">
        <v>5</v>
      </c>
      <c r="B1" s="114"/>
      <c r="C1" s="114"/>
      <c r="D1" s="114"/>
      <c r="E1" s="114"/>
    </row>
    <row r="2" spans="1:5" s="111" customFormat="1" ht="30.75" customHeight="1">
      <c r="A2" s="115" t="s">
        <v>125</v>
      </c>
      <c r="B2" s="115"/>
      <c r="C2" s="115"/>
      <c r="D2" s="115"/>
      <c r="E2" s="115"/>
    </row>
    <row r="3" spans="1:5" s="111" customFormat="1" ht="24.75" customHeight="1">
      <c r="A3" s="116"/>
      <c r="B3" s="117"/>
      <c r="C3" s="118"/>
      <c r="D3" s="118"/>
      <c r="E3" s="117" t="s">
        <v>21</v>
      </c>
    </row>
    <row r="4" spans="1:5" s="90" customFormat="1" ht="26.25" customHeight="1">
      <c r="A4" s="95" t="s">
        <v>126</v>
      </c>
      <c r="B4" s="95" t="s">
        <v>127</v>
      </c>
      <c r="C4" s="95" t="s">
        <v>26</v>
      </c>
      <c r="D4" s="95" t="s">
        <v>27</v>
      </c>
      <c r="E4" s="95" t="s">
        <v>28</v>
      </c>
    </row>
    <row r="5" spans="1:5" s="90" customFormat="1" ht="31.5" customHeight="1">
      <c r="A5" s="97"/>
      <c r="B5" s="97"/>
      <c r="C5" s="98"/>
      <c r="D5" s="98"/>
      <c r="E5" s="98"/>
    </row>
    <row r="6" spans="1:5" s="90" customFormat="1" ht="21" customHeight="1">
      <c r="A6" s="119" t="s">
        <v>128</v>
      </c>
      <c r="B6" s="106">
        <f>SUM(B7,B19,B28,B39,B51,B62,B73,B85,B94,B108,B118,B127,B138,B152,B159,B167,B173,B180,B187,B194,B203,B210,B218,B224,B230,B237,B252)</f>
        <v>30263</v>
      </c>
      <c r="C6" s="106">
        <f>SUM(C7,C19,C28,C39,C51,C62,C73,C85,C94,C108,C118,C127,C138,C152,C159,C167,C173,C180,C187,C194,C203,C210,C218,C224,C230,C237,C252)</f>
        <v>4913</v>
      </c>
      <c r="D6" s="106">
        <f>SUM(D7,D19,D28,D39,D51,D62,D73,D85,D94,D108,D118,D127,D138,D152,D159,D167,D173,D180,D187,D194,D203,D210,D218,D224,D230,D237,D252)</f>
        <v>-12910.2</v>
      </c>
      <c r="E6" s="120">
        <f aca="true" t="shared" si="0" ref="E6:E69">B6+C6+D6</f>
        <v>22265.8</v>
      </c>
    </row>
    <row r="7" spans="1:5" s="90" customFormat="1" ht="21" customHeight="1">
      <c r="A7" s="119" t="s">
        <v>129</v>
      </c>
      <c r="B7" s="106">
        <f>SUM(B8:B18)</f>
        <v>860</v>
      </c>
      <c r="C7" s="106">
        <f>SUM(C8:C18)</f>
        <v>123</v>
      </c>
      <c r="D7" s="106">
        <f>SUM(D8:D18)</f>
        <v>-206.1</v>
      </c>
      <c r="E7" s="120">
        <f t="shared" si="0"/>
        <v>776.9</v>
      </c>
    </row>
    <row r="8" spans="1:5" s="90" customFormat="1" ht="21" customHeight="1">
      <c r="A8" s="119" t="s">
        <v>130</v>
      </c>
      <c r="B8" s="106">
        <v>661</v>
      </c>
      <c r="C8" s="106">
        <f>118+5</f>
        <v>123</v>
      </c>
      <c r="D8" s="106">
        <f>(118+1+107.1-20)*-1</f>
        <v>-206.1</v>
      </c>
      <c r="E8" s="120">
        <f t="shared" si="0"/>
        <v>577.9</v>
      </c>
    </row>
    <row r="9" spans="1:5" s="90" customFormat="1" ht="24" customHeight="1" hidden="1">
      <c r="A9" s="119" t="s">
        <v>131</v>
      </c>
      <c r="B9" s="106"/>
      <c r="C9" s="106"/>
      <c r="D9" s="106"/>
      <c r="E9" s="120">
        <f t="shared" si="0"/>
        <v>0</v>
      </c>
    </row>
    <row r="10" spans="1:5" s="90" customFormat="1" ht="24" customHeight="1" hidden="1">
      <c r="A10" s="119" t="s">
        <v>132</v>
      </c>
      <c r="B10" s="106"/>
      <c r="C10" s="106"/>
      <c r="D10" s="106"/>
      <c r="E10" s="120">
        <f t="shared" si="0"/>
        <v>0</v>
      </c>
    </row>
    <row r="11" spans="1:5" s="90" customFormat="1" ht="21" customHeight="1">
      <c r="A11" s="119" t="s">
        <v>133</v>
      </c>
      <c r="B11" s="106">
        <v>58</v>
      </c>
      <c r="C11" s="106"/>
      <c r="D11" s="106"/>
      <c r="E11" s="120">
        <f t="shared" si="0"/>
        <v>58</v>
      </c>
    </row>
    <row r="12" spans="1:5" s="90" customFormat="1" ht="24" customHeight="1" hidden="1">
      <c r="A12" s="119" t="s">
        <v>134</v>
      </c>
      <c r="B12" s="106"/>
      <c r="C12" s="106"/>
      <c r="D12" s="106"/>
      <c r="E12" s="120">
        <f t="shared" si="0"/>
        <v>0</v>
      </c>
    </row>
    <row r="13" spans="1:5" s="90" customFormat="1" ht="24" customHeight="1" hidden="1">
      <c r="A13" s="119" t="s">
        <v>135</v>
      </c>
      <c r="B13" s="106"/>
      <c r="C13" s="106"/>
      <c r="D13" s="106"/>
      <c r="E13" s="120">
        <f t="shared" si="0"/>
        <v>0</v>
      </c>
    </row>
    <row r="14" spans="1:5" s="90" customFormat="1" ht="21" customHeight="1">
      <c r="A14" s="119" t="s">
        <v>136</v>
      </c>
      <c r="B14" s="106">
        <v>46</v>
      </c>
      <c r="C14" s="106"/>
      <c r="D14" s="106"/>
      <c r="E14" s="120">
        <f t="shared" si="0"/>
        <v>46</v>
      </c>
    </row>
    <row r="15" spans="1:5" s="90" customFormat="1" ht="21" customHeight="1">
      <c r="A15" s="119" t="s">
        <v>137</v>
      </c>
      <c r="B15" s="106">
        <v>35</v>
      </c>
      <c r="C15" s="106"/>
      <c r="D15" s="106"/>
      <c r="E15" s="120">
        <f t="shared" si="0"/>
        <v>35</v>
      </c>
    </row>
    <row r="16" spans="1:5" s="90" customFormat="1" ht="24" customHeight="1" hidden="1">
      <c r="A16" s="119" t="s">
        <v>138</v>
      </c>
      <c r="B16" s="106"/>
      <c r="C16" s="106"/>
      <c r="D16" s="106"/>
      <c r="E16" s="120">
        <f t="shared" si="0"/>
        <v>0</v>
      </c>
    </row>
    <row r="17" spans="1:5" s="90" customFormat="1" ht="24" customHeight="1" hidden="1">
      <c r="A17" s="119" t="s">
        <v>139</v>
      </c>
      <c r="B17" s="106"/>
      <c r="C17" s="106"/>
      <c r="D17" s="106"/>
      <c r="E17" s="120">
        <f t="shared" si="0"/>
        <v>0</v>
      </c>
    </row>
    <row r="18" spans="1:5" s="90" customFormat="1" ht="21" customHeight="1">
      <c r="A18" s="119" t="s">
        <v>140</v>
      </c>
      <c r="B18" s="106">
        <v>60</v>
      </c>
      <c r="C18" s="106"/>
      <c r="D18" s="106"/>
      <c r="E18" s="120">
        <f t="shared" si="0"/>
        <v>60</v>
      </c>
    </row>
    <row r="19" spans="1:5" s="90" customFormat="1" ht="21" customHeight="1">
      <c r="A19" s="119" t="s">
        <v>141</v>
      </c>
      <c r="B19" s="106">
        <f>SUM(B20:B27)</f>
        <v>683</v>
      </c>
      <c r="C19" s="106">
        <f>SUM(C20:C27)</f>
        <v>132</v>
      </c>
      <c r="D19" s="106">
        <f>SUM(D20:D27)</f>
        <v>-213</v>
      </c>
      <c r="E19" s="120">
        <f t="shared" si="0"/>
        <v>602</v>
      </c>
    </row>
    <row r="20" spans="1:5" s="90" customFormat="1" ht="21" customHeight="1">
      <c r="A20" s="119" t="s">
        <v>130</v>
      </c>
      <c r="B20" s="106">
        <v>548</v>
      </c>
      <c r="C20" s="106">
        <f>127+5</f>
        <v>132</v>
      </c>
      <c r="D20" s="106">
        <f>(127+1+105-20)*-1</f>
        <v>-213</v>
      </c>
      <c r="E20" s="120">
        <f t="shared" si="0"/>
        <v>467</v>
      </c>
    </row>
    <row r="21" spans="1:5" s="90" customFormat="1" ht="24" customHeight="1" hidden="1">
      <c r="A21" s="119" t="s">
        <v>131</v>
      </c>
      <c r="B21" s="106"/>
      <c r="C21" s="106"/>
      <c r="D21" s="106"/>
      <c r="E21" s="120">
        <f t="shared" si="0"/>
        <v>0</v>
      </c>
    </row>
    <row r="22" spans="1:5" s="90" customFormat="1" ht="24" customHeight="1" hidden="1">
      <c r="A22" s="119" t="s">
        <v>132</v>
      </c>
      <c r="B22" s="106"/>
      <c r="C22" s="106"/>
      <c r="D22" s="106"/>
      <c r="E22" s="120">
        <f t="shared" si="0"/>
        <v>0</v>
      </c>
    </row>
    <row r="23" spans="1:5" s="90" customFormat="1" ht="21" customHeight="1">
      <c r="A23" s="119" t="s">
        <v>142</v>
      </c>
      <c r="B23" s="106">
        <v>58</v>
      </c>
      <c r="C23" s="106"/>
      <c r="D23" s="106"/>
      <c r="E23" s="120">
        <f t="shared" si="0"/>
        <v>58</v>
      </c>
    </row>
    <row r="24" spans="1:5" s="90" customFormat="1" ht="21" customHeight="1">
      <c r="A24" s="119" t="s">
        <v>143</v>
      </c>
      <c r="B24" s="106">
        <v>35</v>
      </c>
      <c r="C24" s="106"/>
      <c r="D24" s="106"/>
      <c r="E24" s="120">
        <f t="shared" si="0"/>
        <v>35</v>
      </c>
    </row>
    <row r="25" spans="1:5" s="90" customFormat="1" ht="24" customHeight="1" hidden="1">
      <c r="A25" s="119" t="s">
        <v>144</v>
      </c>
      <c r="B25" s="106"/>
      <c r="C25" s="106"/>
      <c r="D25" s="106"/>
      <c r="E25" s="120">
        <f t="shared" si="0"/>
        <v>0</v>
      </c>
    </row>
    <row r="26" spans="1:5" s="90" customFormat="1" ht="24" customHeight="1" hidden="1">
      <c r="A26" s="119" t="s">
        <v>139</v>
      </c>
      <c r="B26" s="106"/>
      <c r="C26" s="106"/>
      <c r="D26" s="106"/>
      <c r="E26" s="120">
        <f t="shared" si="0"/>
        <v>0</v>
      </c>
    </row>
    <row r="27" spans="1:5" s="90" customFormat="1" ht="21" customHeight="1">
      <c r="A27" s="119" t="s">
        <v>145</v>
      </c>
      <c r="B27" s="106">
        <v>42</v>
      </c>
      <c r="C27" s="106"/>
      <c r="D27" s="106"/>
      <c r="E27" s="120">
        <f t="shared" si="0"/>
        <v>42</v>
      </c>
    </row>
    <row r="28" spans="1:5" s="90" customFormat="1" ht="21" customHeight="1">
      <c r="A28" s="119" t="s">
        <v>146</v>
      </c>
      <c r="B28" s="106">
        <f>SUM(B29:B38)</f>
        <v>13873</v>
      </c>
      <c r="C28" s="106">
        <f>SUM(C29:C38)</f>
        <v>3203</v>
      </c>
      <c r="D28" s="106">
        <f>SUM(D29:D38)</f>
        <v>-7204</v>
      </c>
      <c r="E28" s="120">
        <f t="shared" si="0"/>
        <v>9872</v>
      </c>
    </row>
    <row r="29" spans="1:5" s="90" customFormat="1" ht="21" customHeight="1">
      <c r="A29" s="119" t="s">
        <v>130</v>
      </c>
      <c r="B29" s="106">
        <v>12739</v>
      </c>
      <c r="C29" s="106">
        <f>3063+100+40</f>
        <v>3203</v>
      </c>
      <c r="D29" s="106">
        <f>(1421+1615+27+19+3533+38-583)*-1</f>
        <v>-6070</v>
      </c>
      <c r="E29" s="120">
        <f t="shared" si="0"/>
        <v>9872</v>
      </c>
    </row>
    <row r="30" spans="1:5" s="90" customFormat="1" ht="24" customHeight="1" hidden="1">
      <c r="A30" s="119" t="s">
        <v>131</v>
      </c>
      <c r="B30" s="106"/>
      <c r="C30" s="106"/>
      <c r="D30" s="106"/>
      <c r="E30" s="120">
        <f t="shared" si="0"/>
        <v>0</v>
      </c>
    </row>
    <row r="31" spans="1:5" s="90" customFormat="1" ht="24" customHeight="1" hidden="1">
      <c r="A31" s="119" t="s">
        <v>132</v>
      </c>
      <c r="B31" s="106"/>
      <c r="C31" s="106"/>
      <c r="D31" s="106"/>
      <c r="E31" s="120">
        <f t="shared" si="0"/>
        <v>0</v>
      </c>
    </row>
    <row r="32" spans="1:5" s="90" customFormat="1" ht="24" customHeight="1" hidden="1">
      <c r="A32" s="119" t="s">
        <v>147</v>
      </c>
      <c r="B32" s="106"/>
      <c r="C32" s="106"/>
      <c r="D32" s="106"/>
      <c r="E32" s="120">
        <f t="shared" si="0"/>
        <v>0</v>
      </c>
    </row>
    <row r="33" spans="1:5" s="90" customFormat="1" ht="24" customHeight="1" hidden="1">
      <c r="A33" s="119" t="s">
        <v>148</v>
      </c>
      <c r="B33" s="106"/>
      <c r="C33" s="106"/>
      <c r="D33" s="106"/>
      <c r="E33" s="120">
        <f t="shared" si="0"/>
        <v>0</v>
      </c>
    </row>
    <row r="34" spans="1:5" s="90" customFormat="1" ht="24" customHeight="1" hidden="1">
      <c r="A34" s="119" t="s">
        <v>149</v>
      </c>
      <c r="B34" s="106"/>
      <c r="C34" s="106"/>
      <c r="D34" s="106"/>
      <c r="E34" s="120">
        <f t="shared" si="0"/>
        <v>0</v>
      </c>
    </row>
    <row r="35" spans="1:5" s="90" customFormat="1" ht="24" customHeight="1" hidden="1">
      <c r="A35" s="119" t="s">
        <v>150</v>
      </c>
      <c r="B35" s="106"/>
      <c r="C35" s="106"/>
      <c r="D35" s="106"/>
      <c r="E35" s="120">
        <f t="shared" si="0"/>
        <v>0</v>
      </c>
    </row>
    <row r="36" spans="1:5" s="90" customFormat="1" ht="24" customHeight="1" hidden="1">
      <c r="A36" s="119" t="s">
        <v>151</v>
      </c>
      <c r="B36" s="106"/>
      <c r="C36" s="106"/>
      <c r="D36" s="106"/>
      <c r="E36" s="120">
        <f t="shared" si="0"/>
        <v>0</v>
      </c>
    </row>
    <row r="37" spans="1:5" s="90" customFormat="1" ht="24" customHeight="1" hidden="1">
      <c r="A37" s="119" t="s">
        <v>139</v>
      </c>
      <c r="B37" s="106"/>
      <c r="C37" s="106"/>
      <c r="D37" s="106"/>
      <c r="E37" s="120">
        <f t="shared" si="0"/>
        <v>0</v>
      </c>
    </row>
    <row r="38" spans="1:5" s="90" customFormat="1" ht="21" customHeight="1">
      <c r="A38" s="119" t="s">
        <v>152</v>
      </c>
      <c r="B38" s="106">
        <v>1134</v>
      </c>
      <c r="C38" s="106"/>
      <c r="D38" s="106">
        <f>1134*-1</f>
        <v>-1134</v>
      </c>
      <c r="E38" s="120">
        <f t="shared" si="0"/>
        <v>0</v>
      </c>
    </row>
    <row r="39" spans="1:5" s="90" customFormat="1" ht="21" customHeight="1">
      <c r="A39" s="119" t="s">
        <v>153</v>
      </c>
      <c r="B39" s="106">
        <f>SUM(B40:B50)</f>
        <v>527</v>
      </c>
      <c r="C39" s="106">
        <f>SUM(C40:C50)</f>
        <v>109</v>
      </c>
      <c r="D39" s="106">
        <f>SUM(D40:D50)</f>
        <v>-180.1</v>
      </c>
      <c r="E39" s="120">
        <f t="shared" si="0"/>
        <v>455.9</v>
      </c>
    </row>
    <row r="40" spans="1:5" s="90" customFormat="1" ht="21" customHeight="1">
      <c r="A40" s="119" t="s">
        <v>130</v>
      </c>
      <c r="B40" s="106">
        <v>527</v>
      </c>
      <c r="C40" s="106">
        <f>103+6</f>
        <v>109</v>
      </c>
      <c r="D40" s="106">
        <f>(103+1+92.6-16.5)*-1</f>
        <v>-180.1</v>
      </c>
      <c r="E40" s="120">
        <f t="shared" si="0"/>
        <v>455.9</v>
      </c>
    </row>
    <row r="41" spans="1:5" s="90" customFormat="1" ht="24" customHeight="1" hidden="1">
      <c r="A41" s="119" t="s">
        <v>131</v>
      </c>
      <c r="B41" s="106"/>
      <c r="C41" s="106"/>
      <c r="D41" s="106"/>
      <c r="E41" s="120">
        <f t="shared" si="0"/>
        <v>0</v>
      </c>
    </row>
    <row r="42" spans="1:5" s="90" customFormat="1" ht="24" customHeight="1" hidden="1">
      <c r="A42" s="119" t="s">
        <v>132</v>
      </c>
      <c r="B42" s="106"/>
      <c r="C42" s="106"/>
      <c r="D42" s="106"/>
      <c r="E42" s="120">
        <f t="shared" si="0"/>
        <v>0</v>
      </c>
    </row>
    <row r="43" spans="1:5" s="90" customFormat="1" ht="24" customHeight="1" hidden="1">
      <c r="A43" s="119" t="s">
        <v>154</v>
      </c>
      <c r="B43" s="106"/>
      <c r="C43" s="106"/>
      <c r="D43" s="106"/>
      <c r="E43" s="120">
        <f t="shared" si="0"/>
        <v>0</v>
      </c>
    </row>
    <row r="44" spans="1:5" s="90" customFormat="1" ht="24" customHeight="1" hidden="1">
      <c r="A44" s="119" t="s">
        <v>155</v>
      </c>
      <c r="B44" s="106"/>
      <c r="C44" s="106"/>
      <c r="D44" s="106"/>
      <c r="E44" s="120">
        <f t="shared" si="0"/>
        <v>0</v>
      </c>
    </row>
    <row r="45" spans="1:5" s="90" customFormat="1" ht="24" customHeight="1" hidden="1">
      <c r="A45" s="119" t="s">
        <v>156</v>
      </c>
      <c r="B45" s="106"/>
      <c r="C45" s="106"/>
      <c r="D45" s="106"/>
      <c r="E45" s="120">
        <f t="shared" si="0"/>
        <v>0</v>
      </c>
    </row>
    <row r="46" spans="1:5" s="90" customFormat="1" ht="24" customHeight="1" hidden="1">
      <c r="A46" s="119" t="s">
        <v>157</v>
      </c>
      <c r="B46" s="106"/>
      <c r="C46" s="106"/>
      <c r="D46" s="106"/>
      <c r="E46" s="120">
        <f t="shared" si="0"/>
        <v>0</v>
      </c>
    </row>
    <row r="47" spans="1:5" s="90" customFormat="1" ht="24" customHeight="1" hidden="1">
      <c r="A47" s="119" t="s">
        <v>158</v>
      </c>
      <c r="B47" s="106"/>
      <c r="C47" s="106"/>
      <c r="D47" s="106"/>
      <c r="E47" s="120">
        <f t="shared" si="0"/>
        <v>0</v>
      </c>
    </row>
    <row r="48" spans="1:5" s="90" customFormat="1" ht="24" customHeight="1" hidden="1">
      <c r="A48" s="119" t="s">
        <v>159</v>
      </c>
      <c r="B48" s="106"/>
      <c r="C48" s="106"/>
      <c r="D48" s="106"/>
      <c r="E48" s="120">
        <f t="shared" si="0"/>
        <v>0</v>
      </c>
    </row>
    <row r="49" spans="1:5" s="90" customFormat="1" ht="24" customHeight="1" hidden="1">
      <c r="A49" s="119" t="s">
        <v>139</v>
      </c>
      <c r="B49" s="106"/>
      <c r="C49" s="106"/>
      <c r="D49" s="106"/>
      <c r="E49" s="120">
        <f t="shared" si="0"/>
        <v>0</v>
      </c>
    </row>
    <row r="50" spans="1:5" s="90" customFormat="1" ht="24" customHeight="1" hidden="1">
      <c r="A50" s="119" t="s">
        <v>160</v>
      </c>
      <c r="B50" s="106"/>
      <c r="C50" s="106"/>
      <c r="D50" s="106"/>
      <c r="E50" s="120">
        <f t="shared" si="0"/>
        <v>0</v>
      </c>
    </row>
    <row r="51" spans="1:5" s="90" customFormat="1" ht="21" customHeight="1">
      <c r="A51" s="119" t="s">
        <v>161</v>
      </c>
      <c r="B51" s="106">
        <f>SUM(B52:B61)</f>
        <v>155</v>
      </c>
      <c r="C51" s="106">
        <f>SUM(C52:C61)</f>
        <v>31</v>
      </c>
      <c r="D51" s="106">
        <f>SUM(D52:D61)</f>
        <v>-57</v>
      </c>
      <c r="E51" s="120">
        <f t="shared" si="0"/>
        <v>129</v>
      </c>
    </row>
    <row r="52" spans="1:5" s="90" customFormat="1" ht="21" customHeight="1">
      <c r="A52" s="119" t="s">
        <v>130</v>
      </c>
      <c r="B52" s="106">
        <v>145</v>
      </c>
      <c r="C52" s="106">
        <f>30+1</f>
        <v>31</v>
      </c>
      <c r="D52" s="106">
        <f>(30+30-7)*-1</f>
        <v>-53</v>
      </c>
      <c r="E52" s="120">
        <f t="shared" si="0"/>
        <v>123</v>
      </c>
    </row>
    <row r="53" spans="1:5" s="90" customFormat="1" ht="24" customHeight="1" hidden="1">
      <c r="A53" s="119" t="s">
        <v>131</v>
      </c>
      <c r="B53" s="106"/>
      <c r="C53" s="106"/>
      <c r="D53" s="106"/>
      <c r="E53" s="120">
        <f t="shared" si="0"/>
        <v>0</v>
      </c>
    </row>
    <row r="54" spans="1:5" s="90" customFormat="1" ht="24" customHeight="1" hidden="1">
      <c r="A54" s="119" t="s">
        <v>132</v>
      </c>
      <c r="B54" s="106"/>
      <c r="C54" s="106"/>
      <c r="D54" s="106"/>
      <c r="E54" s="120">
        <f t="shared" si="0"/>
        <v>0</v>
      </c>
    </row>
    <row r="55" spans="1:5" s="90" customFormat="1" ht="24" customHeight="1" hidden="1">
      <c r="A55" s="119" t="s">
        <v>162</v>
      </c>
      <c r="B55" s="106"/>
      <c r="C55" s="106"/>
      <c r="D55" s="106"/>
      <c r="E55" s="120">
        <f t="shared" si="0"/>
        <v>0</v>
      </c>
    </row>
    <row r="56" spans="1:5" s="90" customFormat="1" ht="24" customHeight="1" hidden="1">
      <c r="A56" s="119" t="s">
        <v>163</v>
      </c>
      <c r="B56" s="106"/>
      <c r="C56" s="106"/>
      <c r="D56" s="106"/>
      <c r="E56" s="120">
        <f t="shared" si="0"/>
        <v>0</v>
      </c>
    </row>
    <row r="57" spans="1:5" s="90" customFormat="1" ht="24" customHeight="1" hidden="1">
      <c r="A57" s="119" t="s">
        <v>164</v>
      </c>
      <c r="B57" s="106"/>
      <c r="C57" s="106"/>
      <c r="D57" s="106"/>
      <c r="E57" s="120">
        <f t="shared" si="0"/>
        <v>0</v>
      </c>
    </row>
    <row r="58" spans="1:5" s="90" customFormat="1" ht="24" customHeight="1" hidden="1">
      <c r="A58" s="119" t="s">
        <v>165</v>
      </c>
      <c r="B58" s="106"/>
      <c r="C58" s="106"/>
      <c r="D58" s="106"/>
      <c r="E58" s="120">
        <f t="shared" si="0"/>
        <v>0</v>
      </c>
    </row>
    <row r="59" spans="1:5" s="90" customFormat="1" ht="24" customHeight="1" hidden="1">
      <c r="A59" s="119" t="s">
        <v>166</v>
      </c>
      <c r="B59" s="106"/>
      <c r="C59" s="106"/>
      <c r="D59" s="106"/>
      <c r="E59" s="120">
        <f t="shared" si="0"/>
        <v>0</v>
      </c>
    </row>
    <row r="60" spans="1:5" s="90" customFormat="1" ht="24" customHeight="1" hidden="1">
      <c r="A60" s="119" t="s">
        <v>139</v>
      </c>
      <c r="B60" s="106"/>
      <c r="C60" s="106"/>
      <c r="D60" s="106"/>
      <c r="E60" s="120">
        <f t="shared" si="0"/>
        <v>0</v>
      </c>
    </row>
    <row r="61" spans="1:5" s="90" customFormat="1" ht="21" customHeight="1">
      <c r="A61" s="119" t="s">
        <v>167</v>
      </c>
      <c r="B61" s="106">
        <v>10</v>
      </c>
      <c r="C61" s="106"/>
      <c r="D61" s="106">
        <v>-4</v>
      </c>
      <c r="E61" s="120">
        <f t="shared" si="0"/>
        <v>6</v>
      </c>
    </row>
    <row r="62" spans="1:5" s="90" customFormat="1" ht="21" customHeight="1">
      <c r="A62" s="119" t="s">
        <v>168</v>
      </c>
      <c r="B62" s="106">
        <f>SUM(B63:B72)</f>
        <v>2221</v>
      </c>
      <c r="C62" s="106">
        <f>SUM(C63:C72)</f>
        <v>379</v>
      </c>
      <c r="D62" s="106">
        <f>SUM(D63:D72)</f>
        <v>-867.6</v>
      </c>
      <c r="E62" s="120">
        <f t="shared" si="0"/>
        <v>1732.4</v>
      </c>
    </row>
    <row r="63" spans="1:5" s="90" customFormat="1" ht="21" customHeight="1">
      <c r="A63" s="119" t="s">
        <v>130</v>
      </c>
      <c r="B63" s="106">
        <v>1305</v>
      </c>
      <c r="C63" s="106">
        <f>214+11</f>
        <v>225</v>
      </c>
      <c r="D63" s="106">
        <f>(214+2+447.6-30)*-1</f>
        <v>-633.6</v>
      </c>
      <c r="E63" s="120">
        <f t="shared" si="0"/>
        <v>896.4</v>
      </c>
    </row>
    <row r="64" spans="1:5" s="90" customFormat="1" ht="24" customHeight="1" hidden="1">
      <c r="A64" s="119" t="s">
        <v>131</v>
      </c>
      <c r="B64" s="106"/>
      <c r="C64" s="106"/>
      <c r="D64" s="106"/>
      <c r="E64" s="120">
        <f t="shared" si="0"/>
        <v>0</v>
      </c>
    </row>
    <row r="65" spans="1:5" s="90" customFormat="1" ht="24" customHeight="1" hidden="1">
      <c r="A65" s="119" t="s">
        <v>132</v>
      </c>
      <c r="B65" s="106"/>
      <c r="C65" s="106"/>
      <c r="D65" s="106"/>
      <c r="E65" s="120">
        <f t="shared" si="0"/>
        <v>0</v>
      </c>
    </row>
    <row r="66" spans="1:5" s="90" customFormat="1" ht="24" customHeight="1" hidden="1">
      <c r="A66" s="119" t="s">
        <v>169</v>
      </c>
      <c r="B66" s="106"/>
      <c r="C66" s="106"/>
      <c r="D66" s="106"/>
      <c r="E66" s="120">
        <f t="shared" si="0"/>
        <v>0</v>
      </c>
    </row>
    <row r="67" spans="1:5" s="90" customFormat="1" ht="24" customHeight="1" hidden="1">
      <c r="A67" s="119" t="s">
        <v>170</v>
      </c>
      <c r="B67" s="106"/>
      <c r="C67" s="106"/>
      <c r="D67" s="106"/>
      <c r="E67" s="120">
        <f t="shared" si="0"/>
        <v>0</v>
      </c>
    </row>
    <row r="68" spans="1:5" s="90" customFormat="1" ht="24" customHeight="1" hidden="1">
      <c r="A68" s="119" t="s">
        <v>171</v>
      </c>
      <c r="B68" s="106"/>
      <c r="C68" s="106"/>
      <c r="D68" s="106"/>
      <c r="E68" s="120">
        <f t="shared" si="0"/>
        <v>0</v>
      </c>
    </row>
    <row r="69" spans="1:5" s="90" customFormat="1" ht="24" customHeight="1" hidden="1">
      <c r="A69" s="119" t="s">
        <v>172</v>
      </c>
      <c r="B69" s="106"/>
      <c r="C69" s="106"/>
      <c r="D69" s="106"/>
      <c r="E69" s="120">
        <f t="shared" si="0"/>
        <v>0</v>
      </c>
    </row>
    <row r="70" spans="1:5" s="90" customFormat="1" ht="24" customHeight="1" hidden="1">
      <c r="A70" s="119" t="s">
        <v>173</v>
      </c>
      <c r="B70" s="106"/>
      <c r="C70" s="106"/>
      <c r="D70" s="106"/>
      <c r="E70" s="120">
        <f aca="true" t="shared" si="1" ref="E70:E133">B70+C70+D70</f>
        <v>0</v>
      </c>
    </row>
    <row r="71" spans="1:5" s="90" customFormat="1" ht="21" customHeight="1">
      <c r="A71" s="119" t="s">
        <v>139</v>
      </c>
      <c r="B71" s="106">
        <v>913</v>
      </c>
      <c r="C71" s="106">
        <f>150+4</f>
        <v>154</v>
      </c>
      <c r="D71" s="106">
        <f>(150+1+101-18)*-1</f>
        <v>-234</v>
      </c>
      <c r="E71" s="120">
        <f t="shared" si="1"/>
        <v>833</v>
      </c>
    </row>
    <row r="72" spans="1:5" s="90" customFormat="1" ht="21" customHeight="1">
      <c r="A72" s="119" t="s">
        <v>174</v>
      </c>
      <c r="B72" s="106">
        <v>3</v>
      </c>
      <c r="C72" s="106"/>
      <c r="D72" s="106"/>
      <c r="E72" s="120">
        <f t="shared" si="1"/>
        <v>3</v>
      </c>
    </row>
    <row r="73" spans="1:5" s="90" customFormat="1" ht="21" customHeight="1">
      <c r="A73" s="119" t="s">
        <v>175</v>
      </c>
      <c r="B73" s="106">
        <f>SUM(B74:B84)</f>
        <v>2500</v>
      </c>
      <c r="C73" s="106">
        <f>SUM(C74:C84)</f>
        <v>0</v>
      </c>
      <c r="D73" s="106">
        <f>SUM(D74:D84)</f>
        <v>-2500</v>
      </c>
      <c r="E73" s="120">
        <f t="shared" si="1"/>
        <v>0</v>
      </c>
    </row>
    <row r="74" spans="1:5" s="90" customFormat="1" ht="21" customHeight="1">
      <c r="A74" s="119" t="s">
        <v>130</v>
      </c>
      <c r="B74" s="106">
        <v>2500</v>
      </c>
      <c r="C74" s="106"/>
      <c r="D74" s="106">
        <v>-2500</v>
      </c>
      <c r="E74" s="120">
        <f t="shared" si="1"/>
        <v>0</v>
      </c>
    </row>
    <row r="75" spans="1:5" s="90" customFormat="1" ht="24" customHeight="1" hidden="1">
      <c r="A75" s="119" t="s">
        <v>131</v>
      </c>
      <c r="B75" s="106"/>
      <c r="C75" s="106"/>
      <c r="D75" s="106"/>
      <c r="E75" s="120">
        <f t="shared" si="1"/>
        <v>0</v>
      </c>
    </row>
    <row r="76" spans="1:5" s="90" customFormat="1" ht="24" customHeight="1" hidden="1">
      <c r="A76" s="119" t="s">
        <v>132</v>
      </c>
      <c r="B76" s="106"/>
      <c r="C76" s="106"/>
      <c r="D76" s="106"/>
      <c r="E76" s="120">
        <f t="shared" si="1"/>
        <v>0</v>
      </c>
    </row>
    <row r="77" spans="1:5" s="90" customFormat="1" ht="24" customHeight="1" hidden="1">
      <c r="A77" s="119" t="s">
        <v>176</v>
      </c>
      <c r="B77" s="106"/>
      <c r="C77" s="106"/>
      <c r="D77" s="106"/>
      <c r="E77" s="120">
        <f t="shared" si="1"/>
        <v>0</v>
      </c>
    </row>
    <row r="78" spans="1:5" s="90" customFormat="1" ht="24" customHeight="1" hidden="1">
      <c r="A78" s="119" t="s">
        <v>177</v>
      </c>
      <c r="B78" s="106"/>
      <c r="C78" s="106"/>
      <c r="D78" s="106"/>
      <c r="E78" s="120">
        <f t="shared" si="1"/>
        <v>0</v>
      </c>
    </row>
    <row r="79" spans="1:5" s="90" customFormat="1" ht="24" customHeight="1" hidden="1">
      <c r="A79" s="119" t="s">
        <v>178</v>
      </c>
      <c r="B79" s="106"/>
      <c r="C79" s="106"/>
      <c r="D79" s="106"/>
      <c r="E79" s="120">
        <f t="shared" si="1"/>
        <v>0</v>
      </c>
    </row>
    <row r="80" spans="1:5" s="90" customFormat="1" ht="24" customHeight="1" hidden="1">
      <c r="A80" s="119" t="s">
        <v>179</v>
      </c>
      <c r="B80" s="106"/>
      <c r="C80" s="106"/>
      <c r="D80" s="106"/>
      <c r="E80" s="120">
        <f t="shared" si="1"/>
        <v>0</v>
      </c>
    </row>
    <row r="81" spans="1:5" s="90" customFormat="1" ht="24" customHeight="1" hidden="1">
      <c r="A81" s="119" t="s">
        <v>180</v>
      </c>
      <c r="B81" s="106"/>
      <c r="C81" s="106"/>
      <c r="D81" s="106"/>
      <c r="E81" s="120">
        <f t="shared" si="1"/>
        <v>0</v>
      </c>
    </row>
    <row r="82" spans="1:5" s="90" customFormat="1" ht="24" customHeight="1" hidden="1">
      <c r="A82" s="119" t="s">
        <v>172</v>
      </c>
      <c r="B82" s="106"/>
      <c r="C82" s="106"/>
      <c r="D82" s="106"/>
      <c r="E82" s="120">
        <f t="shared" si="1"/>
        <v>0</v>
      </c>
    </row>
    <row r="83" spans="1:5" s="90" customFormat="1" ht="24" customHeight="1" hidden="1">
      <c r="A83" s="119" t="s">
        <v>139</v>
      </c>
      <c r="B83" s="106"/>
      <c r="C83" s="106"/>
      <c r="D83" s="106"/>
      <c r="E83" s="120">
        <f t="shared" si="1"/>
        <v>0</v>
      </c>
    </row>
    <row r="84" spans="1:5" s="90" customFormat="1" ht="24" customHeight="1" hidden="1">
      <c r="A84" s="119" t="s">
        <v>181</v>
      </c>
      <c r="B84" s="106"/>
      <c r="C84" s="106"/>
      <c r="D84" s="106"/>
      <c r="E84" s="120">
        <f t="shared" si="1"/>
        <v>0</v>
      </c>
    </row>
    <row r="85" spans="1:5" s="90" customFormat="1" ht="21" customHeight="1">
      <c r="A85" s="119" t="s">
        <v>182</v>
      </c>
      <c r="B85" s="106">
        <f>SUM(B86:B93)</f>
        <v>266</v>
      </c>
      <c r="C85" s="106">
        <f>SUM(C86:C93)</f>
        <v>41</v>
      </c>
      <c r="D85" s="106">
        <f>SUM(D86:D93)</f>
        <v>-89.4</v>
      </c>
      <c r="E85" s="120">
        <f t="shared" si="1"/>
        <v>217.6</v>
      </c>
    </row>
    <row r="86" spans="1:5" s="90" customFormat="1" ht="21" customHeight="1">
      <c r="A86" s="119" t="s">
        <v>130</v>
      </c>
      <c r="B86" s="106">
        <v>266</v>
      </c>
      <c r="C86" s="106">
        <f>39+2</f>
        <v>41</v>
      </c>
      <c r="D86" s="106">
        <f>(39+56.4-6)*-1</f>
        <v>-89.4</v>
      </c>
      <c r="E86" s="120">
        <f t="shared" si="1"/>
        <v>217.6</v>
      </c>
    </row>
    <row r="87" spans="1:5" s="90" customFormat="1" ht="24" customHeight="1" hidden="1">
      <c r="A87" s="119" t="s">
        <v>131</v>
      </c>
      <c r="B87" s="106"/>
      <c r="C87" s="106"/>
      <c r="D87" s="106"/>
      <c r="E87" s="120">
        <f t="shared" si="1"/>
        <v>0</v>
      </c>
    </row>
    <row r="88" spans="1:5" s="90" customFormat="1" ht="24" customHeight="1" hidden="1">
      <c r="A88" s="119" t="s">
        <v>132</v>
      </c>
      <c r="B88" s="106"/>
      <c r="C88" s="106"/>
      <c r="D88" s="106"/>
      <c r="E88" s="120">
        <f t="shared" si="1"/>
        <v>0</v>
      </c>
    </row>
    <row r="89" spans="1:5" s="90" customFormat="1" ht="24" customHeight="1" hidden="1">
      <c r="A89" s="119" t="s">
        <v>183</v>
      </c>
      <c r="B89" s="106"/>
      <c r="C89" s="106"/>
      <c r="D89" s="106"/>
      <c r="E89" s="120">
        <f t="shared" si="1"/>
        <v>0</v>
      </c>
    </row>
    <row r="90" spans="1:5" s="90" customFormat="1" ht="24" customHeight="1" hidden="1">
      <c r="A90" s="119" t="s">
        <v>184</v>
      </c>
      <c r="B90" s="106"/>
      <c r="C90" s="106"/>
      <c r="D90" s="106"/>
      <c r="E90" s="120">
        <f t="shared" si="1"/>
        <v>0</v>
      </c>
    </row>
    <row r="91" spans="1:5" s="90" customFormat="1" ht="24" customHeight="1" hidden="1">
      <c r="A91" s="119" t="s">
        <v>172</v>
      </c>
      <c r="B91" s="106"/>
      <c r="C91" s="106"/>
      <c r="D91" s="106"/>
      <c r="E91" s="120">
        <f t="shared" si="1"/>
        <v>0</v>
      </c>
    </row>
    <row r="92" spans="1:5" s="90" customFormat="1" ht="24" customHeight="1" hidden="1">
      <c r="A92" s="119" t="s">
        <v>139</v>
      </c>
      <c r="B92" s="106"/>
      <c r="C92" s="106"/>
      <c r="D92" s="106"/>
      <c r="E92" s="120">
        <f t="shared" si="1"/>
        <v>0</v>
      </c>
    </row>
    <row r="93" spans="1:5" s="90" customFormat="1" ht="24" customHeight="1" hidden="1">
      <c r="A93" s="119" t="s">
        <v>185</v>
      </c>
      <c r="B93" s="106"/>
      <c r="C93" s="106"/>
      <c r="D93" s="106"/>
      <c r="E93" s="120">
        <f t="shared" si="1"/>
        <v>0</v>
      </c>
    </row>
    <row r="94" spans="1:5" s="90" customFormat="1" ht="21" customHeight="1">
      <c r="A94" s="119" t="s">
        <v>186</v>
      </c>
      <c r="B94" s="106">
        <f>SUM(B95:B107)</f>
        <v>0</v>
      </c>
      <c r="C94" s="106">
        <f>SUM(C95:C107)</f>
        <v>0</v>
      </c>
      <c r="D94" s="106">
        <f>SUM(D95:D107)</f>
        <v>0</v>
      </c>
      <c r="E94" s="120">
        <f t="shared" si="1"/>
        <v>0</v>
      </c>
    </row>
    <row r="95" spans="1:5" s="90" customFormat="1" ht="24" customHeight="1" hidden="1">
      <c r="A95" s="119" t="s">
        <v>130</v>
      </c>
      <c r="B95" s="106"/>
      <c r="C95" s="106"/>
      <c r="D95" s="106"/>
      <c r="E95" s="120">
        <f t="shared" si="1"/>
        <v>0</v>
      </c>
    </row>
    <row r="96" spans="1:5" s="90" customFormat="1" ht="24" customHeight="1" hidden="1">
      <c r="A96" s="119" t="s">
        <v>131</v>
      </c>
      <c r="B96" s="106"/>
      <c r="C96" s="106"/>
      <c r="D96" s="106"/>
      <c r="E96" s="120">
        <f t="shared" si="1"/>
        <v>0</v>
      </c>
    </row>
    <row r="97" spans="1:5" s="90" customFormat="1" ht="24" customHeight="1" hidden="1">
      <c r="A97" s="119" t="s">
        <v>132</v>
      </c>
      <c r="B97" s="106"/>
      <c r="C97" s="106"/>
      <c r="D97" s="106"/>
      <c r="E97" s="120">
        <f t="shared" si="1"/>
        <v>0</v>
      </c>
    </row>
    <row r="98" spans="1:5" s="90" customFormat="1" ht="24" customHeight="1" hidden="1">
      <c r="A98" s="119" t="s">
        <v>187</v>
      </c>
      <c r="B98" s="106"/>
      <c r="C98" s="106"/>
      <c r="D98" s="106"/>
      <c r="E98" s="120">
        <f t="shared" si="1"/>
        <v>0</v>
      </c>
    </row>
    <row r="99" spans="1:5" s="90" customFormat="1" ht="24" customHeight="1" hidden="1">
      <c r="A99" s="119" t="s">
        <v>188</v>
      </c>
      <c r="B99" s="106"/>
      <c r="C99" s="106"/>
      <c r="D99" s="106"/>
      <c r="E99" s="120">
        <f t="shared" si="1"/>
        <v>0</v>
      </c>
    </row>
    <row r="100" spans="1:5" s="90" customFormat="1" ht="24" customHeight="1" hidden="1">
      <c r="A100" s="119" t="s">
        <v>189</v>
      </c>
      <c r="B100" s="106"/>
      <c r="C100" s="106"/>
      <c r="D100" s="106"/>
      <c r="E100" s="120">
        <f t="shared" si="1"/>
        <v>0</v>
      </c>
    </row>
    <row r="101" spans="1:5" s="90" customFormat="1" ht="24" customHeight="1" hidden="1">
      <c r="A101" s="119" t="s">
        <v>172</v>
      </c>
      <c r="B101" s="106"/>
      <c r="C101" s="106"/>
      <c r="D101" s="106"/>
      <c r="E101" s="120">
        <f t="shared" si="1"/>
        <v>0</v>
      </c>
    </row>
    <row r="102" spans="1:5" s="90" customFormat="1" ht="24" customHeight="1" hidden="1">
      <c r="A102" s="119" t="s">
        <v>190</v>
      </c>
      <c r="B102" s="106"/>
      <c r="C102" s="106"/>
      <c r="D102" s="106"/>
      <c r="E102" s="120">
        <f t="shared" si="1"/>
        <v>0</v>
      </c>
    </row>
    <row r="103" spans="1:5" s="90" customFormat="1" ht="24" customHeight="1" hidden="1">
      <c r="A103" s="119" t="s">
        <v>191</v>
      </c>
      <c r="B103" s="106"/>
      <c r="C103" s="106"/>
      <c r="D103" s="106"/>
      <c r="E103" s="120">
        <f t="shared" si="1"/>
        <v>0</v>
      </c>
    </row>
    <row r="104" spans="1:5" s="90" customFormat="1" ht="24" customHeight="1" hidden="1">
      <c r="A104" s="119" t="s">
        <v>192</v>
      </c>
      <c r="B104" s="106"/>
      <c r="C104" s="106"/>
      <c r="D104" s="106"/>
      <c r="E104" s="120">
        <f t="shared" si="1"/>
        <v>0</v>
      </c>
    </row>
    <row r="105" spans="1:5" s="90" customFormat="1" ht="24" customHeight="1" hidden="1">
      <c r="A105" s="119" t="s">
        <v>193</v>
      </c>
      <c r="B105" s="106"/>
      <c r="C105" s="106"/>
      <c r="D105" s="106"/>
      <c r="E105" s="120">
        <f t="shared" si="1"/>
        <v>0</v>
      </c>
    </row>
    <row r="106" spans="1:5" s="90" customFormat="1" ht="24" customHeight="1" hidden="1">
      <c r="A106" s="119" t="s">
        <v>139</v>
      </c>
      <c r="B106" s="106"/>
      <c r="C106" s="106"/>
      <c r="D106" s="106"/>
      <c r="E106" s="120">
        <f t="shared" si="1"/>
        <v>0</v>
      </c>
    </row>
    <row r="107" spans="1:5" s="90" customFormat="1" ht="24" customHeight="1" hidden="1">
      <c r="A107" s="119" t="s">
        <v>194</v>
      </c>
      <c r="B107" s="106"/>
      <c r="C107" s="106"/>
      <c r="D107" s="106"/>
      <c r="E107" s="120">
        <f t="shared" si="1"/>
        <v>0</v>
      </c>
    </row>
    <row r="108" spans="1:5" s="90" customFormat="1" ht="21" customHeight="1">
      <c r="A108" s="119" t="s">
        <v>195</v>
      </c>
      <c r="B108" s="106">
        <f>SUM(B109:B117)</f>
        <v>0</v>
      </c>
      <c r="C108" s="106">
        <f>SUM(C109:C117)</f>
        <v>224</v>
      </c>
      <c r="D108" s="106">
        <f>SUM(D109:D117)</f>
        <v>-224</v>
      </c>
      <c r="E108" s="120">
        <f t="shared" si="1"/>
        <v>0</v>
      </c>
    </row>
    <row r="109" spans="1:5" s="90" customFormat="1" ht="21" customHeight="1">
      <c r="A109" s="119" t="s">
        <v>130</v>
      </c>
      <c r="B109" s="106"/>
      <c r="C109" s="106">
        <v>224</v>
      </c>
      <c r="D109" s="106">
        <v>-224</v>
      </c>
      <c r="E109" s="120">
        <f t="shared" si="1"/>
        <v>0</v>
      </c>
    </row>
    <row r="110" spans="1:5" s="90" customFormat="1" ht="24" customHeight="1" hidden="1">
      <c r="A110" s="119" t="s">
        <v>131</v>
      </c>
      <c r="B110" s="106"/>
      <c r="C110" s="106"/>
      <c r="D110" s="106"/>
      <c r="E110" s="120">
        <f t="shared" si="1"/>
        <v>0</v>
      </c>
    </row>
    <row r="111" spans="1:5" s="90" customFormat="1" ht="24" customHeight="1" hidden="1">
      <c r="A111" s="119" t="s">
        <v>132</v>
      </c>
      <c r="B111" s="106"/>
      <c r="C111" s="106"/>
      <c r="D111" s="106"/>
      <c r="E111" s="120">
        <f t="shared" si="1"/>
        <v>0</v>
      </c>
    </row>
    <row r="112" spans="1:5" s="90" customFormat="1" ht="24" customHeight="1" hidden="1">
      <c r="A112" s="119" t="s">
        <v>196</v>
      </c>
      <c r="B112" s="106"/>
      <c r="C112" s="106"/>
      <c r="D112" s="106"/>
      <c r="E112" s="120">
        <f t="shared" si="1"/>
        <v>0</v>
      </c>
    </row>
    <row r="113" spans="1:5" s="90" customFormat="1" ht="24" customHeight="1" hidden="1">
      <c r="A113" s="119" t="s">
        <v>197</v>
      </c>
      <c r="B113" s="106"/>
      <c r="C113" s="106"/>
      <c r="D113" s="106"/>
      <c r="E113" s="120">
        <f t="shared" si="1"/>
        <v>0</v>
      </c>
    </row>
    <row r="114" spans="1:5" s="90" customFormat="1" ht="24" customHeight="1" hidden="1">
      <c r="A114" s="119" t="s">
        <v>198</v>
      </c>
      <c r="B114" s="106"/>
      <c r="C114" s="106"/>
      <c r="D114" s="106"/>
      <c r="E114" s="120">
        <f t="shared" si="1"/>
        <v>0</v>
      </c>
    </row>
    <row r="115" spans="1:5" s="90" customFormat="1" ht="24" customHeight="1" hidden="1">
      <c r="A115" s="119" t="s">
        <v>199</v>
      </c>
      <c r="B115" s="106"/>
      <c r="C115" s="106"/>
      <c r="D115" s="106"/>
      <c r="E115" s="120">
        <f t="shared" si="1"/>
        <v>0</v>
      </c>
    </row>
    <row r="116" spans="1:5" s="90" customFormat="1" ht="24" customHeight="1" hidden="1">
      <c r="A116" s="119" t="s">
        <v>139</v>
      </c>
      <c r="B116" s="106"/>
      <c r="C116" s="106"/>
      <c r="D116" s="106"/>
      <c r="E116" s="120">
        <f t="shared" si="1"/>
        <v>0</v>
      </c>
    </row>
    <row r="117" spans="1:5" s="90" customFormat="1" ht="24" customHeight="1" hidden="1">
      <c r="A117" s="119" t="s">
        <v>200</v>
      </c>
      <c r="B117" s="106"/>
      <c r="C117" s="106"/>
      <c r="D117" s="106"/>
      <c r="E117" s="120">
        <f t="shared" si="1"/>
        <v>0</v>
      </c>
    </row>
    <row r="118" spans="1:5" s="90" customFormat="1" ht="21" customHeight="1">
      <c r="A118" s="119" t="s">
        <v>201</v>
      </c>
      <c r="B118" s="106">
        <f>SUM(B119:B126)</f>
        <v>1192</v>
      </c>
      <c r="C118" s="106">
        <f>SUM(C119:C126)</f>
        <v>201</v>
      </c>
      <c r="D118" s="106">
        <f>SUM(D119:D126)</f>
        <v>-450.1</v>
      </c>
      <c r="E118" s="120">
        <f t="shared" si="1"/>
        <v>942.9</v>
      </c>
    </row>
    <row r="119" spans="1:5" s="90" customFormat="1" ht="21" customHeight="1">
      <c r="A119" s="119" t="s">
        <v>130</v>
      </c>
      <c r="B119" s="106">
        <v>1130</v>
      </c>
      <c r="C119" s="106">
        <f>192+9</f>
        <v>201</v>
      </c>
      <c r="D119" s="106">
        <f>(192+1+267.1-10)*-1</f>
        <v>-450.1</v>
      </c>
      <c r="E119" s="120">
        <f t="shared" si="1"/>
        <v>880.9</v>
      </c>
    </row>
    <row r="120" spans="1:5" s="90" customFormat="1" ht="24" customHeight="1" hidden="1">
      <c r="A120" s="119" t="s">
        <v>131</v>
      </c>
      <c r="B120" s="106"/>
      <c r="C120" s="106"/>
      <c r="D120" s="106"/>
      <c r="E120" s="120">
        <f t="shared" si="1"/>
        <v>0</v>
      </c>
    </row>
    <row r="121" spans="1:5" s="90" customFormat="1" ht="24" customHeight="1" hidden="1">
      <c r="A121" s="119" t="s">
        <v>132</v>
      </c>
      <c r="B121" s="106"/>
      <c r="C121" s="106"/>
      <c r="D121" s="106"/>
      <c r="E121" s="120">
        <f t="shared" si="1"/>
        <v>0</v>
      </c>
    </row>
    <row r="122" spans="1:5" s="90" customFormat="1" ht="24" customHeight="1" hidden="1">
      <c r="A122" s="119" t="s">
        <v>202</v>
      </c>
      <c r="B122" s="106"/>
      <c r="C122" s="106"/>
      <c r="D122" s="106"/>
      <c r="E122" s="120">
        <f t="shared" si="1"/>
        <v>0</v>
      </c>
    </row>
    <row r="123" spans="1:5" s="90" customFormat="1" ht="24" customHeight="1" hidden="1">
      <c r="A123" s="119" t="s">
        <v>203</v>
      </c>
      <c r="B123" s="106"/>
      <c r="C123" s="106"/>
      <c r="D123" s="106"/>
      <c r="E123" s="120">
        <f t="shared" si="1"/>
        <v>0</v>
      </c>
    </row>
    <row r="124" spans="1:5" s="90" customFormat="1" ht="24" customHeight="1" hidden="1">
      <c r="A124" s="119" t="s">
        <v>204</v>
      </c>
      <c r="B124" s="106"/>
      <c r="C124" s="106"/>
      <c r="D124" s="106"/>
      <c r="E124" s="120">
        <f t="shared" si="1"/>
        <v>0</v>
      </c>
    </row>
    <row r="125" spans="1:5" s="90" customFormat="1" ht="24" customHeight="1" hidden="1">
      <c r="A125" s="119" t="s">
        <v>139</v>
      </c>
      <c r="B125" s="106"/>
      <c r="C125" s="106"/>
      <c r="D125" s="106"/>
      <c r="E125" s="120">
        <f t="shared" si="1"/>
        <v>0</v>
      </c>
    </row>
    <row r="126" spans="1:5" s="90" customFormat="1" ht="21" customHeight="1">
      <c r="A126" s="119" t="s">
        <v>205</v>
      </c>
      <c r="B126" s="106">
        <v>62</v>
      </c>
      <c r="C126" s="106"/>
      <c r="D126" s="106"/>
      <c r="E126" s="120">
        <f t="shared" si="1"/>
        <v>62</v>
      </c>
    </row>
    <row r="127" spans="1:5" s="90" customFormat="1" ht="21" customHeight="1">
      <c r="A127" s="119" t="s">
        <v>206</v>
      </c>
      <c r="B127" s="106">
        <f>SUM(B128:B137)</f>
        <v>334</v>
      </c>
      <c r="C127" s="106">
        <f>SUM(C128:C137)</f>
        <v>31</v>
      </c>
      <c r="D127" s="106">
        <f>SUM(D128:D137)</f>
        <v>-56</v>
      </c>
      <c r="E127" s="120">
        <f t="shared" si="1"/>
        <v>309</v>
      </c>
    </row>
    <row r="128" spans="1:5" s="90" customFormat="1" ht="21" customHeight="1">
      <c r="A128" s="119" t="s">
        <v>130</v>
      </c>
      <c r="B128" s="106">
        <v>178</v>
      </c>
      <c r="C128" s="106">
        <f>29+2</f>
        <v>31</v>
      </c>
      <c r="D128" s="106">
        <f>(29+40-13)*-1</f>
        <v>-56</v>
      </c>
      <c r="E128" s="120">
        <f t="shared" si="1"/>
        <v>153</v>
      </c>
    </row>
    <row r="129" spans="1:5" s="90" customFormat="1" ht="24" customHeight="1" hidden="1">
      <c r="A129" s="119" t="s">
        <v>131</v>
      </c>
      <c r="B129" s="106"/>
      <c r="C129" s="106"/>
      <c r="D129" s="106"/>
      <c r="E129" s="120">
        <f t="shared" si="1"/>
        <v>0</v>
      </c>
    </row>
    <row r="130" spans="1:5" s="90" customFormat="1" ht="24" customHeight="1" hidden="1">
      <c r="A130" s="119" t="s">
        <v>132</v>
      </c>
      <c r="B130" s="106"/>
      <c r="C130" s="106"/>
      <c r="D130" s="106"/>
      <c r="E130" s="120">
        <f t="shared" si="1"/>
        <v>0</v>
      </c>
    </row>
    <row r="131" spans="1:5" s="90" customFormat="1" ht="24" customHeight="1" hidden="1">
      <c r="A131" s="119" t="s">
        <v>207</v>
      </c>
      <c r="B131" s="106"/>
      <c r="C131" s="106"/>
      <c r="D131" s="106"/>
      <c r="E131" s="120">
        <f t="shared" si="1"/>
        <v>0</v>
      </c>
    </row>
    <row r="132" spans="1:5" s="112" customFormat="1" ht="24" customHeight="1" hidden="1">
      <c r="A132" s="119" t="s">
        <v>208</v>
      </c>
      <c r="B132" s="106"/>
      <c r="C132" s="106"/>
      <c r="D132" s="106"/>
      <c r="E132" s="120">
        <f t="shared" si="1"/>
        <v>0</v>
      </c>
    </row>
    <row r="133" spans="1:5" s="90" customFormat="1" ht="24" customHeight="1" hidden="1">
      <c r="A133" s="119" t="s">
        <v>209</v>
      </c>
      <c r="B133" s="106"/>
      <c r="C133" s="106"/>
      <c r="D133" s="106"/>
      <c r="E133" s="120">
        <f t="shared" si="1"/>
        <v>0</v>
      </c>
    </row>
    <row r="134" spans="1:5" s="90" customFormat="1" ht="24" customHeight="1" hidden="1">
      <c r="A134" s="119" t="s">
        <v>210</v>
      </c>
      <c r="B134" s="106"/>
      <c r="C134" s="106"/>
      <c r="D134" s="106"/>
      <c r="E134" s="120">
        <f aca="true" t="shared" si="2" ref="E134:E197">B134+C134+D134</f>
        <v>0</v>
      </c>
    </row>
    <row r="135" spans="1:5" s="90" customFormat="1" ht="21" customHeight="1">
      <c r="A135" s="119" t="s">
        <v>211</v>
      </c>
      <c r="B135" s="106">
        <v>50</v>
      </c>
      <c r="C135" s="106"/>
      <c r="D135" s="106"/>
      <c r="E135" s="120">
        <f t="shared" si="2"/>
        <v>50</v>
      </c>
    </row>
    <row r="136" spans="1:5" s="90" customFormat="1" ht="24" customHeight="1" hidden="1">
      <c r="A136" s="119" t="s">
        <v>139</v>
      </c>
      <c r="B136" s="106"/>
      <c r="C136" s="106"/>
      <c r="D136" s="106"/>
      <c r="E136" s="120">
        <f t="shared" si="2"/>
        <v>0</v>
      </c>
    </row>
    <row r="137" spans="1:5" s="90" customFormat="1" ht="21" customHeight="1">
      <c r="A137" s="119" t="s">
        <v>212</v>
      </c>
      <c r="B137" s="106">
        <v>106</v>
      </c>
      <c r="C137" s="106"/>
      <c r="D137" s="106"/>
      <c r="E137" s="120">
        <f t="shared" si="2"/>
        <v>106</v>
      </c>
    </row>
    <row r="138" spans="1:5" s="90" customFormat="1" ht="21" customHeight="1">
      <c r="A138" s="119" t="s">
        <v>213</v>
      </c>
      <c r="B138" s="106">
        <f>SUM(B139:B151)</f>
        <v>0</v>
      </c>
      <c r="C138" s="106">
        <f>SUM(C139:C151)</f>
        <v>0</v>
      </c>
      <c r="D138" s="106">
        <f>SUM(D139:D151)</f>
        <v>0</v>
      </c>
      <c r="E138" s="120">
        <f t="shared" si="2"/>
        <v>0</v>
      </c>
    </row>
    <row r="139" spans="1:5" s="90" customFormat="1" ht="24" customHeight="1" hidden="1">
      <c r="A139" s="119" t="s">
        <v>130</v>
      </c>
      <c r="B139" s="106"/>
      <c r="C139" s="106"/>
      <c r="D139" s="106"/>
      <c r="E139" s="120">
        <f t="shared" si="2"/>
        <v>0</v>
      </c>
    </row>
    <row r="140" spans="1:5" s="90" customFormat="1" ht="24" customHeight="1" hidden="1">
      <c r="A140" s="119" t="s">
        <v>131</v>
      </c>
      <c r="B140" s="106"/>
      <c r="C140" s="106"/>
      <c r="D140" s="106"/>
      <c r="E140" s="120">
        <f t="shared" si="2"/>
        <v>0</v>
      </c>
    </row>
    <row r="141" spans="1:5" s="90" customFormat="1" ht="24" customHeight="1" hidden="1">
      <c r="A141" s="119" t="s">
        <v>132</v>
      </c>
      <c r="B141" s="106"/>
      <c r="C141" s="106"/>
      <c r="D141" s="106"/>
      <c r="E141" s="120">
        <f t="shared" si="2"/>
        <v>0</v>
      </c>
    </row>
    <row r="142" spans="1:5" s="90" customFormat="1" ht="24" customHeight="1" hidden="1">
      <c r="A142" s="119" t="s">
        <v>214</v>
      </c>
      <c r="B142" s="106"/>
      <c r="C142" s="106"/>
      <c r="D142" s="106"/>
      <c r="E142" s="120">
        <f t="shared" si="2"/>
        <v>0</v>
      </c>
    </row>
    <row r="143" spans="1:5" s="90" customFormat="1" ht="24" customHeight="1" hidden="1">
      <c r="A143" s="119" t="s">
        <v>215</v>
      </c>
      <c r="B143" s="106"/>
      <c r="C143" s="106"/>
      <c r="D143" s="106"/>
      <c r="E143" s="120">
        <f t="shared" si="2"/>
        <v>0</v>
      </c>
    </row>
    <row r="144" spans="1:5" s="90" customFormat="1" ht="24" customHeight="1" hidden="1">
      <c r="A144" s="119" t="s">
        <v>216</v>
      </c>
      <c r="B144" s="106"/>
      <c r="C144" s="106"/>
      <c r="D144" s="106"/>
      <c r="E144" s="120">
        <f t="shared" si="2"/>
        <v>0</v>
      </c>
    </row>
    <row r="145" spans="1:5" s="90" customFormat="1" ht="24" customHeight="1" hidden="1">
      <c r="A145" s="119" t="s">
        <v>217</v>
      </c>
      <c r="B145" s="106"/>
      <c r="C145" s="106"/>
      <c r="D145" s="106"/>
      <c r="E145" s="120">
        <f t="shared" si="2"/>
        <v>0</v>
      </c>
    </row>
    <row r="146" spans="1:5" s="90" customFormat="1" ht="24" customHeight="1" hidden="1">
      <c r="A146" s="119" t="s">
        <v>218</v>
      </c>
      <c r="B146" s="106"/>
      <c r="C146" s="106"/>
      <c r="D146" s="106"/>
      <c r="E146" s="120">
        <f t="shared" si="2"/>
        <v>0</v>
      </c>
    </row>
    <row r="147" spans="1:5" s="90" customFormat="1" ht="24" customHeight="1" hidden="1">
      <c r="A147" s="119" t="s">
        <v>219</v>
      </c>
      <c r="B147" s="106"/>
      <c r="C147" s="106"/>
      <c r="D147" s="106"/>
      <c r="E147" s="120">
        <f t="shared" si="2"/>
        <v>0</v>
      </c>
    </row>
    <row r="148" spans="1:5" s="90" customFormat="1" ht="24" customHeight="1" hidden="1">
      <c r="A148" s="119" t="s">
        <v>220</v>
      </c>
      <c r="B148" s="106"/>
      <c r="C148" s="106"/>
      <c r="D148" s="106"/>
      <c r="E148" s="120">
        <f t="shared" si="2"/>
        <v>0</v>
      </c>
    </row>
    <row r="149" spans="1:5" s="90" customFormat="1" ht="24" customHeight="1" hidden="1">
      <c r="A149" s="119" t="s">
        <v>221</v>
      </c>
      <c r="B149" s="106"/>
      <c r="C149" s="106"/>
      <c r="D149" s="106"/>
      <c r="E149" s="120">
        <f t="shared" si="2"/>
        <v>0</v>
      </c>
    </row>
    <row r="150" spans="1:5" s="90" customFormat="1" ht="24" customHeight="1" hidden="1">
      <c r="A150" s="119" t="s">
        <v>139</v>
      </c>
      <c r="B150" s="106"/>
      <c r="C150" s="106"/>
      <c r="D150" s="106"/>
      <c r="E150" s="120">
        <f t="shared" si="2"/>
        <v>0</v>
      </c>
    </row>
    <row r="151" spans="1:5" s="90" customFormat="1" ht="24" customHeight="1" hidden="1">
      <c r="A151" s="119" t="s">
        <v>222</v>
      </c>
      <c r="B151" s="106"/>
      <c r="C151" s="106"/>
      <c r="D151" s="106"/>
      <c r="E151" s="120">
        <f t="shared" si="2"/>
        <v>0</v>
      </c>
    </row>
    <row r="152" spans="1:5" s="90" customFormat="1" ht="21" customHeight="1">
      <c r="A152" s="119" t="s">
        <v>223</v>
      </c>
      <c r="B152" s="106">
        <f>SUM(B153:B158)</f>
        <v>0</v>
      </c>
      <c r="C152" s="106">
        <f>SUM(C153:C158)</f>
        <v>0</v>
      </c>
      <c r="D152" s="106">
        <f>SUM(D153:D158)</f>
        <v>0</v>
      </c>
      <c r="E152" s="120">
        <f t="shared" si="2"/>
        <v>0</v>
      </c>
    </row>
    <row r="153" spans="1:5" s="90" customFormat="1" ht="24" customHeight="1" hidden="1">
      <c r="A153" s="119" t="s">
        <v>130</v>
      </c>
      <c r="B153" s="106"/>
      <c r="C153" s="106"/>
      <c r="D153" s="106"/>
      <c r="E153" s="120">
        <f t="shared" si="2"/>
        <v>0</v>
      </c>
    </row>
    <row r="154" spans="1:5" s="90" customFormat="1" ht="24" customHeight="1" hidden="1">
      <c r="A154" s="119" t="s">
        <v>131</v>
      </c>
      <c r="B154" s="106"/>
      <c r="C154" s="106"/>
      <c r="D154" s="106"/>
      <c r="E154" s="120">
        <f t="shared" si="2"/>
        <v>0</v>
      </c>
    </row>
    <row r="155" spans="1:5" s="90" customFormat="1" ht="24" customHeight="1" hidden="1">
      <c r="A155" s="119" t="s">
        <v>132</v>
      </c>
      <c r="B155" s="106"/>
      <c r="C155" s="106"/>
      <c r="D155" s="106"/>
      <c r="E155" s="120">
        <f t="shared" si="2"/>
        <v>0</v>
      </c>
    </row>
    <row r="156" spans="1:5" s="90" customFormat="1" ht="24" customHeight="1" hidden="1">
      <c r="A156" s="119" t="s">
        <v>224</v>
      </c>
      <c r="B156" s="106"/>
      <c r="C156" s="106"/>
      <c r="D156" s="106"/>
      <c r="E156" s="120">
        <f t="shared" si="2"/>
        <v>0</v>
      </c>
    </row>
    <row r="157" spans="1:5" s="90" customFormat="1" ht="24" customHeight="1" hidden="1">
      <c r="A157" s="119" t="s">
        <v>139</v>
      </c>
      <c r="B157" s="106"/>
      <c r="C157" s="106"/>
      <c r="D157" s="106"/>
      <c r="E157" s="120">
        <f t="shared" si="2"/>
        <v>0</v>
      </c>
    </row>
    <row r="158" spans="1:5" s="90" customFormat="1" ht="24" customHeight="1" hidden="1">
      <c r="A158" s="119" t="s">
        <v>225</v>
      </c>
      <c r="B158" s="106"/>
      <c r="C158" s="106"/>
      <c r="D158" s="106"/>
      <c r="E158" s="120">
        <f t="shared" si="2"/>
        <v>0</v>
      </c>
    </row>
    <row r="159" spans="1:5" s="90" customFormat="1" ht="21" customHeight="1">
      <c r="A159" s="119" t="s">
        <v>226</v>
      </c>
      <c r="B159" s="106">
        <f>SUM(B160:B166)</f>
        <v>47</v>
      </c>
      <c r="C159" s="106">
        <f>SUM(C160:C166)</f>
        <v>6</v>
      </c>
      <c r="D159" s="106">
        <f>SUM(D160:D166)</f>
        <v>-13</v>
      </c>
      <c r="E159" s="120">
        <f t="shared" si="2"/>
        <v>40</v>
      </c>
    </row>
    <row r="160" spans="1:5" s="90" customFormat="1" ht="21" customHeight="1">
      <c r="A160" s="119" t="s">
        <v>130</v>
      </c>
      <c r="B160" s="106">
        <v>47</v>
      </c>
      <c r="C160" s="106">
        <v>6</v>
      </c>
      <c r="D160" s="106">
        <f>(6+7)*-1</f>
        <v>-13</v>
      </c>
      <c r="E160" s="120">
        <f t="shared" si="2"/>
        <v>40</v>
      </c>
    </row>
    <row r="161" spans="1:5" s="90" customFormat="1" ht="24" customHeight="1" hidden="1">
      <c r="A161" s="119" t="s">
        <v>131</v>
      </c>
      <c r="B161" s="106"/>
      <c r="C161" s="106"/>
      <c r="D161" s="106"/>
      <c r="E161" s="120">
        <f t="shared" si="2"/>
        <v>0</v>
      </c>
    </row>
    <row r="162" spans="1:5" s="90" customFormat="1" ht="24" customHeight="1" hidden="1">
      <c r="A162" s="119" t="s">
        <v>132</v>
      </c>
      <c r="B162" s="106"/>
      <c r="C162" s="106"/>
      <c r="D162" s="106"/>
      <c r="E162" s="120">
        <f t="shared" si="2"/>
        <v>0</v>
      </c>
    </row>
    <row r="163" spans="1:5" s="90" customFormat="1" ht="24" customHeight="1" hidden="1">
      <c r="A163" s="119" t="s">
        <v>227</v>
      </c>
      <c r="B163" s="106"/>
      <c r="C163" s="106"/>
      <c r="D163" s="106"/>
      <c r="E163" s="120">
        <f t="shared" si="2"/>
        <v>0</v>
      </c>
    </row>
    <row r="164" spans="1:5" s="90" customFormat="1" ht="24" customHeight="1" hidden="1">
      <c r="A164" s="119" t="s">
        <v>228</v>
      </c>
      <c r="B164" s="106"/>
      <c r="C164" s="106"/>
      <c r="D164" s="106"/>
      <c r="E164" s="120">
        <f t="shared" si="2"/>
        <v>0</v>
      </c>
    </row>
    <row r="165" spans="1:5" s="90" customFormat="1" ht="24" customHeight="1" hidden="1">
      <c r="A165" s="119" t="s">
        <v>139</v>
      </c>
      <c r="B165" s="106"/>
      <c r="C165" s="106"/>
      <c r="D165" s="106"/>
      <c r="E165" s="120">
        <f t="shared" si="2"/>
        <v>0</v>
      </c>
    </row>
    <row r="166" spans="1:5" s="90" customFormat="1" ht="24" customHeight="1" hidden="1">
      <c r="A166" s="119" t="s">
        <v>229</v>
      </c>
      <c r="B166" s="106"/>
      <c r="C166" s="106"/>
      <c r="D166" s="106"/>
      <c r="E166" s="120">
        <f t="shared" si="2"/>
        <v>0</v>
      </c>
    </row>
    <row r="167" spans="1:5" s="90" customFormat="1" ht="21" customHeight="1">
      <c r="A167" s="119" t="s">
        <v>230</v>
      </c>
      <c r="B167" s="106">
        <f>SUM(B168:B172)</f>
        <v>54</v>
      </c>
      <c r="C167" s="106">
        <f>SUM(C168:C172)</f>
        <v>7</v>
      </c>
      <c r="D167" s="106">
        <f>SUM(D168:D172)</f>
        <v>-16</v>
      </c>
      <c r="E167" s="120">
        <f t="shared" si="2"/>
        <v>45</v>
      </c>
    </row>
    <row r="168" spans="1:5" s="90" customFormat="1" ht="21" customHeight="1">
      <c r="A168" s="119" t="s">
        <v>130</v>
      </c>
      <c r="B168" s="106">
        <v>51</v>
      </c>
      <c r="C168" s="106">
        <f>6+1</f>
        <v>7</v>
      </c>
      <c r="D168" s="106">
        <f>(6+10)*-1</f>
        <v>-16</v>
      </c>
      <c r="E168" s="120">
        <f t="shared" si="2"/>
        <v>42</v>
      </c>
    </row>
    <row r="169" spans="1:5" s="90" customFormat="1" ht="24" customHeight="1" hidden="1">
      <c r="A169" s="119" t="s">
        <v>131</v>
      </c>
      <c r="B169" s="106"/>
      <c r="C169" s="106"/>
      <c r="D169" s="106"/>
      <c r="E169" s="120">
        <f t="shared" si="2"/>
        <v>0</v>
      </c>
    </row>
    <row r="170" spans="1:5" s="90" customFormat="1" ht="24" customHeight="1" hidden="1">
      <c r="A170" s="119" t="s">
        <v>132</v>
      </c>
      <c r="B170" s="106"/>
      <c r="C170" s="106"/>
      <c r="D170" s="106"/>
      <c r="E170" s="120">
        <f t="shared" si="2"/>
        <v>0</v>
      </c>
    </row>
    <row r="171" spans="1:5" s="90" customFormat="1" ht="21" customHeight="1">
      <c r="A171" s="119" t="s">
        <v>231</v>
      </c>
      <c r="B171" s="106">
        <v>3</v>
      </c>
      <c r="C171" s="106"/>
      <c r="D171" s="106"/>
      <c r="E171" s="120">
        <f t="shared" si="2"/>
        <v>3</v>
      </c>
    </row>
    <row r="172" spans="1:5" s="90" customFormat="1" ht="24" customHeight="1" hidden="1">
      <c r="A172" s="119" t="s">
        <v>232</v>
      </c>
      <c r="B172" s="106"/>
      <c r="C172" s="106"/>
      <c r="D172" s="106"/>
      <c r="E172" s="120">
        <f t="shared" si="2"/>
        <v>0</v>
      </c>
    </row>
    <row r="173" spans="1:5" s="90" customFormat="1" ht="21" customHeight="1">
      <c r="A173" s="119" t="s">
        <v>233</v>
      </c>
      <c r="B173" s="106">
        <f>SUM(B174:B179)</f>
        <v>89</v>
      </c>
      <c r="C173" s="106">
        <f>SUM(C174:C179)</f>
        <v>18</v>
      </c>
      <c r="D173" s="106">
        <f>SUM(D174:D179)</f>
        <v>-27.9</v>
      </c>
      <c r="E173" s="120">
        <f t="shared" si="2"/>
        <v>79.1</v>
      </c>
    </row>
    <row r="174" spans="1:5" s="90" customFormat="1" ht="21" customHeight="1">
      <c r="A174" s="119" t="s">
        <v>130</v>
      </c>
      <c r="B174" s="106">
        <v>89</v>
      </c>
      <c r="C174" s="106">
        <f>17+1</f>
        <v>18</v>
      </c>
      <c r="D174" s="106">
        <f>(17+11.9-1)*-1</f>
        <v>-27.9</v>
      </c>
      <c r="E174" s="120">
        <f t="shared" si="2"/>
        <v>79.1</v>
      </c>
    </row>
    <row r="175" spans="1:5" s="90" customFormat="1" ht="24" customHeight="1" hidden="1">
      <c r="A175" s="119" t="s">
        <v>131</v>
      </c>
      <c r="B175" s="106"/>
      <c r="C175" s="106"/>
      <c r="D175" s="106"/>
      <c r="E175" s="120">
        <f t="shared" si="2"/>
        <v>0</v>
      </c>
    </row>
    <row r="176" spans="1:5" s="90" customFormat="1" ht="24" customHeight="1" hidden="1">
      <c r="A176" s="119" t="s">
        <v>132</v>
      </c>
      <c r="B176" s="106"/>
      <c r="C176" s="106"/>
      <c r="D176" s="106"/>
      <c r="E176" s="120">
        <f t="shared" si="2"/>
        <v>0</v>
      </c>
    </row>
    <row r="177" spans="1:5" s="90" customFormat="1" ht="24" customHeight="1" hidden="1">
      <c r="A177" s="119" t="s">
        <v>144</v>
      </c>
      <c r="B177" s="106"/>
      <c r="C177" s="106"/>
      <c r="D177" s="106"/>
      <c r="E177" s="120">
        <f t="shared" si="2"/>
        <v>0</v>
      </c>
    </row>
    <row r="178" spans="1:5" s="90" customFormat="1" ht="24" customHeight="1" hidden="1">
      <c r="A178" s="119" t="s">
        <v>139</v>
      </c>
      <c r="B178" s="106"/>
      <c r="C178" s="106"/>
      <c r="D178" s="106"/>
      <c r="E178" s="120">
        <f t="shared" si="2"/>
        <v>0</v>
      </c>
    </row>
    <row r="179" spans="1:5" s="90" customFormat="1" ht="24" customHeight="1" hidden="1">
      <c r="A179" s="119" t="s">
        <v>234</v>
      </c>
      <c r="B179" s="106"/>
      <c r="C179" s="106"/>
      <c r="D179" s="106"/>
      <c r="E179" s="120">
        <f t="shared" si="2"/>
        <v>0</v>
      </c>
    </row>
    <row r="180" spans="1:5" s="90" customFormat="1" ht="21" customHeight="1">
      <c r="A180" s="119" t="s">
        <v>235</v>
      </c>
      <c r="B180" s="106">
        <f>SUM(B181:B186)</f>
        <v>297</v>
      </c>
      <c r="C180" s="106">
        <f>SUM(C181:C186)</f>
        <v>53</v>
      </c>
      <c r="D180" s="106">
        <f>SUM(D181:D186)</f>
        <v>-87.8</v>
      </c>
      <c r="E180" s="120">
        <f t="shared" si="2"/>
        <v>262.2</v>
      </c>
    </row>
    <row r="181" spans="1:5" s="90" customFormat="1" ht="21" customHeight="1">
      <c r="A181" s="119" t="s">
        <v>130</v>
      </c>
      <c r="B181" s="106">
        <v>297</v>
      </c>
      <c r="C181" s="106">
        <f>50+3</f>
        <v>53</v>
      </c>
      <c r="D181" s="106">
        <f>(50+47.8-10)*-1</f>
        <v>-87.8</v>
      </c>
      <c r="E181" s="120">
        <f t="shared" si="2"/>
        <v>262.2</v>
      </c>
    </row>
    <row r="182" spans="1:5" s="90" customFormat="1" ht="24" customHeight="1" hidden="1">
      <c r="A182" s="119" t="s">
        <v>131</v>
      </c>
      <c r="B182" s="106"/>
      <c r="C182" s="106"/>
      <c r="D182" s="106"/>
      <c r="E182" s="120">
        <f t="shared" si="2"/>
        <v>0</v>
      </c>
    </row>
    <row r="183" spans="1:5" s="90" customFormat="1" ht="24" customHeight="1" hidden="1">
      <c r="A183" s="119" t="s">
        <v>132</v>
      </c>
      <c r="B183" s="106"/>
      <c r="C183" s="106"/>
      <c r="D183" s="106"/>
      <c r="E183" s="120">
        <f t="shared" si="2"/>
        <v>0</v>
      </c>
    </row>
    <row r="184" spans="1:5" s="90" customFormat="1" ht="24" customHeight="1" hidden="1">
      <c r="A184" s="119" t="s">
        <v>236</v>
      </c>
      <c r="B184" s="106"/>
      <c r="C184" s="106"/>
      <c r="D184" s="106"/>
      <c r="E184" s="120">
        <f t="shared" si="2"/>
        <v>0</v>
      </c>
    </row>
    <row r="185" spans="1:5" s="90" customFormat="1" ht="24" customHeight="1" hidden="1">
      <c r="A185" s="119" t="s">
        <v>139</v>
      </c>
      <c r="B185" s="106"/>
      <c r="C185" s="106"/>
      <c r="D185" s="106"/>
      <c r="E185" s="120">
        <f t="shared" si="2"/>
        <v>0</v>
      </c>
    </row>
    <row r="186" spans="1:5" s="90" customFormat="1" ht="24" customHeight="1" hidden="1">
      <c r="A186" s="119" t="s">
        <v>237</v>
      </c>
      <c r="B186" s="106"/>
      <c r="C186" s="106"/>
      <c r="D186" s="106"/>
      <c r="E186" s="120">
        <f t="shared" si="2"/>
        <v>0</v>
      </c>
    </row>
    <row r="187" spans="1:5" s="90" customFormat="1" ht="21" customHeight="1">
      <c r="A187" s="119" t="s">
        <v>238</v>
      </c>
      <c r="B187" s="106">
        <f>SUM(B188:B193)</f>
        <v>380</v>
      </c>
      <c r="C187" s="106">
        <f>SUM(C188:C193)</f>
        <v>164</v>
      </c>
      <c r="D187" s="106">
        <f>SUM(D188:D193)</f>
        <v>-200.6</v>
      </c>
      <c r="E187" s="120">
        <f t="shared" si="2"/>
        <v>343.4</v>
      </c>
    </row>
    <row r="188" spans="1:5" s="90" customFormat="1" ht="21" customHeight="1">
      <c r="A188" s="119" t="s">
        <v>130</v>
      </c>
      <c r="B188" s="106">
        <v>380</v>
      </c>
      <c r="C188" s="106">
        <f>161+3</f>
        <v>164</v>
      </c>
      <c r="D188" s="106">
        <f>(161+1+48.6-10)*-1</f>
        <v>-200.6</v>
      </c>
      <c r="E188" s="120">
        <f t="shared" si="2"/>
        <v>343.4</v>
      </c>
    </row>
    <row r="189" spans="1:5" s="90" customFormat="1" ht="24" customHeight="1" hidden="1">
      <c r="A189" s="119" t="s">
        <v>131</v>
      </c>
      <c r="B189" s="106"/>
      <c r="C189" s="106"/>
      <c r="D189" s="106"/>
      <c r="E189" s="120">
        <f t="shared" si="2"/>
        <v>0</v>
      </c>
    </row>
    <row r="190" spans="1:5" s="90" customFormat="1" ht="24" customHeight="1" hidden="1">
      <c r="A190" s="119" t="s">
        <v>132</v>
      </c>
      <c r="B190" s="106"/>
      <c r="C190" s="106"/>
      <c r="D190" s="106"/>
      <c r="E190" s="120">
        <f t="shared" si="2"/>
        <v>0</v>
      </c>
    </row>
    <row r="191" spans="1:5" s="90" customFormat="1" ht="24" customHeight="1" hidden="1">
      <c r="A191" s="119" t="s">
        <v>239</v>
      </c>
      <c r="B191" s="106"/>
      <c r="C191" s="106"/>
      <c r="D191" s="106"/>
      <c r="E191" s="120">
        <f t="shared" si="2"/>
        <v>0</v>
      </c>
    </row>
    <row r="192" spans="1:5" s="90" customFormat="1" ht="24" customHeight="1" hidden="1">
      <c r="A192" s="119" t="s">
        <v>139</v>
      </c>
      <c r="B192" s="106"/>
      <c r="C192" s="106"/>
      <c r="D192" s="106"/>
      <c r="E192" s="120">
        <f t="shared" si="2"/>
        <v>0</v>
      </c>
    </row>
    <row r="193" spans="1:5" s="90" customFormat="1" ht="21" customHeight="1">
      <c r="A193" s="119" t="s">
        <v>240</v>
      </c>
      <c r="B193" s="106"/>
      <c r="C193" s="106"/>
      <c r="D193" s="106"/>
      <c r="E193" s="120">
        <f t="shared" si="2"/>
        <v>0</v>
      </c>
    </row>
    <row r="194" spans="1:5" s="90" customFormat="1" ht="21" customHeight="1">
      <c r="A194" s="119" t="s">
        <v>241</v>
      </c>
      <c r="B194" s="106">
        <f>SUM(B195:B202)</f>
        <v>4480</v>
      </c>
      <c r="C194" s="106">
        <f>SUM(C195:C202)</f>
        <v>111</v>
      </c>
      <c r="D194" s="106">
        <f>SUM(D195:D202)</f>
        <v>-288.6</v>
      </c>
      <c r="E194" s="120">
        <f t="shared" si="2"/>
        <v>4302.4</v>
      </c>
    </row>
    <row r="195" spans="1:5" s="90" customFormat="1" ht="21" customHeight="1">
      <c r="A195" s="119" t="s">
        <v>130</v>
      </c>
      <c r="B195" s="106">
        <v>1346</v>
      </c>
      <c r="C195" s="106">
        <f>106+5</f>
        <v>111</v>
      </c>
      <c r="D195" s="106">
        <f>(106+1+181.6)*-1</f>
        <v>-288.6</v>
      </c>
      <c r="E195" s="120">
        <f t="shared" si="2"/>
        <v>1168.4</v>
      </c>
    </row>
    <row r="196" spans="1:5" s="90" customFormat="1" ht="24" customHeight="1" hidden="1">
      <c r="A196" s="119" t="s">
        <v>131</v>
      </c>
      <c r="B196" s="106"/>
      <c r="C196" s="106"/>
      <c r="D196" s="106"/>
      <c r="E196" s="120">
        <f t="shared" si="2"/>
        <v>0</v>
      </c>
    </row>
    <row r="197" spans="1:5" s="90" customFormat="1" ht="24" customHeight="1" hidden="1">
      <c r="A197" s="119" t="s">
        <v>132</v>
      </c>
      <c r="B197" s="106"/>
      <c r="C197" s="106"/>
      <c r="D197" s="106"/>
      <c r="E197" s="120">
        <f t="shared" si="2"/>
        <v>0</v>
      </c>
    </row>
    <row r="198" spans="1:5" s="90" customFormat="1" ht="24" customHeight="1" hidden="1">
      <c r="A198" s="119" t="s">
        <v>242</v>
      </c>
      <c r="B198" s="106"/>
      <c r="C198" s="106"/>
      <c r="D198" s="106"/>
      <c r="E198" s="120">
        <f aca="true" t="shared" si="3" ref="E198:E261">B198+C198+D198</f>
        <v>0</v>
      </c>
    </row>
    <row r="199" spans="1:5" s="90" customFormat="1" ht="24" customHeight="1" hidden="1">
      <c r="A199" s="119" t="s">
        <v>139</v>
      </c>
      <c r="B199" s="106"/>
      <c r="C199" s="106"/>
      <c r="D199" s="106"/>
      <c r="E199" s="120">
        <f t="shared" si="3"/>
        <v>0</v>
      </c>
    </row>
    <row r="200" spans="1:5" s="90" customFormat="1" ht="21" customHeight="1">
      <c r="A200" s="119" t="s">
        <v>243</v>
      </c>
      <c r="B200" s="106">
        <v>3134</v>
      </c>
      <c r="C200" s="106"/>
      <c r="D200" s="106"/>
      <c r="E200" s="120">
        <f t="shared" si="3"/>
        <v>3134</v>
      </c>
    </row>
    <row r="201" spans="1:5" s="90" customFormat="1" ht="24" customHeight="1" hidden="1">
      <c r="A201" s="119" t="s">
        <v>139</v>
      </c>
      <c r="B201" s="106"/>
      <c r="C201" s="106"/>
      <c r="D201" s="106"/>
      <c r="E201" s="120">
        <f t="shared" si="3"/>
        <v>0</v>
      </c>
    </row>
    <row r="202" spans="1:5" s="90" customFormat="1" ht="24" customHeight="1" hidden="1">
      <c r="A202" s="119" t="s">
        <v>243</v>
      </c>
      <c r="B202" s="106"/>
      <c r="C202" s="106"/>
      <c r="D202" s="106"/>
      <c r="E202" s="120">
        <f t="shared" si="3"/>
        <v>0</v>
      </c>
    </row>
    <row r="203" spans="1:5" s="90" customFormat="1" ht="21" customHeight="1">
      <c r="A203" s="119" t="s">
        <v>244</v>
      </c>
      <c r="B203" s="106">
        <f>SUM(B204:B209)</f>
        <v>193</v>
      </c>
      <c r="C203" s="106">
        <f>SUM(C204:C209)</f>
        <v>36</v>
      </c>
      <c r="D203" s="106">
        <f>SUM(D204:D209)</f>
        <v>-64</v>
      </c>
      <c r="E203" s="120">
        <f t="shared" si="3"/>
        <v>165</v>
      </c>
    </row>
    <row r="204" spans="1:5" s="90" customFormat="1" ht="21" customHeight="1">
      <c r="A204" s="119" t="s">
        <v>130</v>
      </c>
      <c r="B204" s="106">
        <v>193</v>
      </c>
      <c r="C204" s="106">
        <f>34+2</f>
        <v>36</v>
      </c>
      <c r="D204" s="106">
        <f>(34+36-6)*-1</f>
        <v>-64</v>
      </c>
      <c r="E204" s="120">
        <f t="shared" si="3"/>
        <v>165</v>
      </c>
    </row>
    <row r="205" spans="1:5" s="90" customFormat="1" ht="24" customHeight="1" hidden="1">
      <c r="A205" s="119" t="s">
        <v>131</v>
      </c>
      <c r="B205" s="106"/>
      <c r="C205" s="106"/>
      <c r="D205" s="106"/>
      <c r="E205" s="120">
        <f t="shared" si="3"/>
        <v>0</v>
      </c>
    </row>
    <row r="206" spans="1:5" s="90" customFormat="1" ht="24" customHeight="1" hidden="1">
      <c r="A206" s="119" t="s">
        <v>132</v>
      </c>
      <c r="B206" s="106"/>
      <c r="C206" s="106"/>
      <c r="D206" s="106"/>
      <c r="E206" s="120">
        <f t="shared" si="3"/>
        <v>0</v>
      </c>
    </row>
    <row r="207" spans="1:5" s="90" customFormat="1" ht="24" customHeight="1" hidden="1">
      <c r="A207" s="119" t="s">
        <v>245</v>
      </c>
      <c r="B207" s="106"/>
      <c r="C207" s="106"/>
      <c r="D207" s="106"/>
      <c r="E207" s="120">
        <f t="shared" si="3"/>
        <v>0</v>
      </c>
    </row>
    <row r="208" spans="1:5" s="90" customFormat="1" ht="24" customHeight="1" hidden="1">
      <c r="A208" s="119" t="s">
        <v>139</v>
      </c>
      <c r="B208" s="106"/>
      <c r="C208" s="106"/>
      <c r="D208" s="106"/>
      <c r="E208" s="120">
        <f t="shared" si="3"/>
        <v>0</v>
      </c>
    </row>
    <row r="209" spans="1:5" s="90" customFormat="1" ht="24" customHeight="1" hidden="1">
      <c r="A209" s="119" t="s">
        <v>246</v>
      </c>
      <c r="B209" s="106"/>
      <c r="C209" s="106"/>
      <c r="D209" s="106"/>
      <c r="E209" s="120">
        <f t="shared" si="3"/>
        <v>0</v>
      </c>
    </row>
    <row r="210" spans="1:5" s="90" customFormat="1" ht="21" customHeight="1">
      <c r="A210" s="119" t="s">
        <v>247</v>
      </c>
      <c r="B210" s="106">
        <f>SUM(B211:B217)</f>
        <v>169</v>
      </c>
      <c r="C210" s="106">
        <f>SUM(C211:C217)</f>
        <v>37</v>
      </c>
      <c r="D210" s="106">
        <f>SUM(D211:D217)</f>
        <v>-55.6</v>
      </c>
      <c r="E210" s="120">
        <f t="shared" si="3"/>
        <v>150.4</v>
      </c>
    </row>
    <row r="211" spans="1:5" s="90" customFormat="1" ht="21" customHeight="1">
      <c r="A211" s="119" t="s">
        <v>130</v>
      </c>
      <c r="B211" s="106">
        <v>169</v>
      </c>
      <c r="C211" s="106">
        <f>35+2</f>
        <v>37</v>
      </c>
      <c r="D211" s="106">
        <f>(35+25.6-5)*-1</f>
        <v>-55.6</v>
      </c>
      <c r="E211" s="120">
        <f t="shared" si="3"/>
        <v>150.4</v>
      </c>
    </row>
    <row r="212" spans="1:5" s="90" customFormat="1" ht="24" customHeight="1" hidden="1">
      <c r="A212" s="119" t="s">
        <v>131</v>
      </c>
      <c r="B212" s="106"/>
      <c r="C212" s="106"/>
      <c r="D212" s="106"/>
      <c r="E212" s="120">
        <f t="shared" si="3"/>
        <v>0</v>
      </c>
    </row>
    <row r="213" spans="1:5" s="90" customFormat="1" ht="24" customHeight="1" hidden="1">
      <c r="A213" s="119" t="s">
        <v>132</v>
      </c>
      <c r="B213" s="106"/>
      <c r="C213" s="106"/>
      <c r="D213" s="106"/>
      <c r="E213" s="120">
        <f t="shared" si="3"/>
        <v>0</v>
      </c>
    </row>
    <row r="214" spans="1:5" s="90" customFormat="1" ht="24" customHeight="1" hidden="1">
      <c r="A214" s="119" t="s">
        <v>248</v>
      </c>
      <c r="B214" s="106"/>
      <c r="C214" s="106"/>
      <c r="D214" s="106"/>
      <c r="E214" s="120">
        <f t="shared" si="3"/>
        <v>0</v>
      </c>
    </row>
    <row r="215" spans="1:5" s="90" customFormat="1" ht="24" customHeight="1" hidden="1">
      <c r="A215" s="119" t="s">
        <v>249</v>
      </c>
      <c r="B215" s="106"/>
      <c r="C215" s="106"/>
      <c r="D215" s="106"/>
      <c r="E215" s="120">
        <f t="shared" si="3"/>
        <v>0</v>
      </c>
    </row>
    <row r="216" spans="1:5" s="90" customFormat="1" ht="24" customHeight="1" hidden="1">
      <c r="A216" s="119" t="s">
        <v>139</v>
      </c>
      <c r="B216" s="106"/>
      <c r="C216" s="106"/>
      <c r="D216" s="106"/>
      <c r="E216" s="120">
        <f t="shared" si="3"/>
        <v>0</v>
      </c>
    </row>
    <row r="217" spans="1:5" s="90" customFormat="1" ht="24" customHeight="1" hidden="1">
      <c r="A217" s="119" t="s">
        <v>250</v>
      </c>
      <c r="B217" s="106"/>
      <c r="C217" s="106"/>
      <c r="D217" s="106"/>
      <c r="E217" s="120">
        <f t="shared" si="3"/>
        <v>0</v>
      </c>
    </row>
    <row r="218" spans="1:5" s="90" customFormat="1" ht="21" customHeight="1">
      <c r="A218" s="119" t="s">
        <v>251</v>
      </c>
      <c r="B218" s="106">
        <f>SUM(B219:B223)</f>
        <v>0</v>
      </c>
      <c r="C218" s="106">
        <f>SUM(C219:C223)</f>
        <v>0</v>
      </c>
      <c r="D218" s="106">
        <f>SUM(D219:D223)</f>
        <v>0</v>
      </c>
      <c r="E218" s="120">
        <f t="shared" si="3"/>
        <v>0</v>
      </c>
    </row>
    <row r="219" spans="1:5" s="90" customFormat="1" ht="24" customHeight="1" hidden="1">
      <c r="A219" s="119" t="s">
        <v>130</v>
      </c>
      <c r="B219" s="106"/>
      <c r="C219" s="106"/>
      <c r="D219" s="106"/>
      <c r="E219" s="120">
        <f t="shared" si="3"/>
        <v>0</v>
      </c>
    </row>
    <row r="220" spans="1:5" s="90" customFormat="1" ht="24" customHeight="1" hidden="1">
      <c r="A220" s="119" t="s">
        <v>131</v>
      </c>
      <c r="B220" s="106"/>
      <c r="C220" s="106"/>
      <c r="D220" s="106"/>
      <c r="E220" s="120">
        <f t="shared" si="3"/>
        <v>0</v>
      </c>
    </row>
    <row r="221" spans="1:5" s="90" customFormat="1" ht="24" customHeight="1" hidden="1">
      <c r="A221" s="119" t="s">
        <v>132</v>
      </c>
      <c r="B221" s="106"/>
      <c r="C221" s="106"/>
      <c r="D221" s="106"/>
      <c r="E221" s="120">
        <f t="shared" si="3"/>
        <v>0</v>
      </c>
    </row>
    <row r="222" spans="1:5" s="90" customFormat="1" ht="24" customHeight="1" hidden="1">
      <c r="A222" s="119" t="s">
        <v>139</v>
      </c>
      <c r="B222" s="106"/>
      <c r="C222" s="106"/>
      <c r="D222" s="106"/>
      <c r="E222" s="120">
        <f t="shared" si="3"/>
        <v>0</v>
      </c>
    </row>
    <row r="223" spans="1:5" s="90" customFormat="1" ht="24" customHeight="1" hidden="1">
      <c r="A223" s="119" t="s">
        <v>252</v>
      </c>
      <c r="B223" s="106"/>
      <c r="C223" s="106"/>
      <c r="D223" s="106"/>
      <c r="E223" s="120">
        <f t="shared" si="3"/>
        <v>0</v>
      </c>
    </row>
    <row r="224" spans="1:5" s="90" customFormat="1" ht="21" customHeight="1">
      <c r="A224" s="119" t="s">
        <v>253</v>
      </c>
      <c r="B224" s="106">
        <f>SUM(B225:B229)</f>
        <v>1573</v>
      </c>
      <c r="C224" s="106">
        <f>SUM(C225:C229)</f>
        <v>4</v>
      </c>
      <c r="D224" s="106">
        <f>SUM(D225:D229)</f>
        <v>-55.400000000000006</v>
      </c>
      <c r="E224" s="120">
        <f t="shared" si="3"/>
        <v>1521.6</v>
      </c>
    </row>
    <row r="225" spans="1:5" s="90" customFormat="1" ht="21" customHeight="1">
      <c r="A225" s="119" t="s">
        <v>130</v>
      </c>
      <c r="B225" s="106">
        <v>1573</v>
      </c>
      <c r="C225" s="106">
        <v>4</v>
      </c>
      <c r="D225" s="106">
        <f>(1+68.4-14)*-1</f>
        <v>-55.400000000000006</v>
      </c>
      <c r="E225" s="120">
        <f t="shared" si="3"/>
        <v>1521.6</v>
      </c>
    </row>
    <row r="226" spans="1:5" s="90" customFormat="1" ht="24" customHeight="1" hidden="1">
      <c r="A226" s="119" t="s">
        <v>131</v>
      </c>
      <c r="B226" s="106"/>
      <c r="C226" s="106"/>
      <c r="D226" s="106"/>
      <c r="E226" s="120">
        <f t="shared" si="3"/>
        <v>0</v>
      </c>
    </row>
    <row r="227" spans="1:5" s="90" customFormat="1" ht="24" customHeight="1" hidden="1">
      <c r="A227" s="119" t="s">
        <v>132</v>
      </c>
      <c r="B227" s="106"/>
      <c r="C227" s="106"/>
      <c r="D227" s="106"/>
      <c r="E227" s="120">
        <f t="shared" si="3"/>
        <v>0</v>
      </c>
    </row>
    <row r="228" spans="1:5" s="90" customFormat="1" ht="24" customHeight="1" hidden="1">
      <c r="A228" s="119" t="s">
        <v>139</v>
      </c>
      <c r="B228" s="106"/>
      <c r="C228" s="106"/>
      <c r="D228" s="106"/>
      <c r="E228" s="120">
        <f t="shared" si="3"/>
        <v>0</v>
      </c>
    </row>
    <row r="229" spans="1:5" s="90" customFormat="1" ht="24" customHeight="1" hidden="1">
      <c r="A229" s="119" t="s">
        <v>254</v>
      </c>
      <c r="B229" s="106"/>
      <c r="C229" s="106"/>
      <c r="D229" s="106"/>
      <c r="E229" s="120">
        <f t="shared" si="3"/>
        <v>0</v>
      </c>
    </row>
    <row r="230" spans="1:5" s="90" customFormat="1" ht="21" customHeight="1">
      <c r="A230" s="119" t="s">
        <v>255</v>
      </c>
      <c r="B230" s="106">
        <f>SUM(B231:B236)</f>
        <v>0</v>
      </c>
      <c r="C230" s="106">
        <f>SUM(C231:C236)</f>
        <v>0</v>
      </c>
      <c r="D230" s="106">
        <f>SUM(D231:D236)</f>
        <v>0</v>
      </c>
      <c r="E230" s="120">
        <f t="shared" si="3"/>
        <v>0</v>
      </c>
    </row>
    <row r="231" spans="1:5" s="90" customFormat="1" ht="24" customHeight="1" hidden="1">
      <c r="A231" s="119" t="s">
        <v>130</v>
      </c>
      <c r="B231" s="106"/>
      <c r="C231" s="106"/>
      <c r="D231" s="106"/>
      <c r="E231" s="120">
        <f t="shared" si="3"/>
        <v>0</v>
      </c>
    </row>
    <row r="232" spans="1:5" s="90" customFormat="1" ht="24" customHeight="1" hidden="1">
      <c r="A232" s="119" t="s">
        <v>131</v>
      </c>
      <c r="B232" s="106"/>
      <c r="C232" s="106"/>
      <c r="D232" s="106"/>
      <c r="E232" s="120">
        <f t="shared" si="3"/>
        <v>0</v>
      </c>
    </row>
    <row r="233" spans="1:5" s="90" customFormat="1" ht="24" customHeight="1" hidden="1">
      <c r="A233" s="119" t="s">
        <v>132</v>
      </c>
      <c r="B233" s="106"/>
      <c r="C233" s="106"/>
      <c r="D233" s="106"/>
      <c r="E233" s="120">
        <f t="shared" si="3"/>
        <v>0</v>
      </c>
    </row>
    <row r="234" spans="1:5" s="90" customFormat="1" ht="24" customHeight="1" hidden="1">
      <c r="A234" s="119" t="s">
        <v>256</v>
      </c>
      <c r="B234" s="106"/>
      <c r="C234" s="106"/>
      <c r="D234" s="106"/>
      <c r="E234" s="120">
        <f t="shared" si="3"/>
        <v>0</v>
      </c>
    </row>
    <row r="235" spans="1:5" s="90" customFormat="1" ht="24" customHeight="1" hidden="1">
      <c r="A235" s="119" t="s">
        <v>139</v>
      </c>
      <c r="B235" s="106"/>
      <c r="C235" s="106"/>
      <c r="D235" s="106"/>
      <c r="E235" s="120">
        <f t="shared" si="3"/>
        <v>0</v>
      </c>
    </row>
    <row r="236" spans="1:5" s="90" customFormat="1" ht="24" customHeight="1" hidden="1">
      <c r="A236" s="119" t="s">
        <v>257</v>
      </c>
      <c r="B236" s="106"/>
      <c r="C236" s="106"/>
      <c r="D236" s="106"/>
      <c r="E236" s="120">
        <f t="shared" si="3"/>
        <v>0</v>
      </c>
    </row>
    <row r="237" spans="1:5" s="90" customFormat="1" ht="21" customHeight="1">
      <c r="A237" s="119" t="s">
        <v>258</v>
      </c>
      <c r="B237" s="106">
        <f>SUM(B238:B251)</f>
        <v>370</v>
      </c>
      <c r="C237" s="106">
        <f>SUM(C238:C251)</f>
        <v>3</v>
      </c>
      <c r="D237" s="106">
        <f>SUM(D238:D251)</f>
        <v>-54</v>
      </c>
      <c r="E237" s="120">
        <f t="shared" si="3"/>
        <v>319</v>
      </c>
    </row>
    <row r="238" spans="1:5" s="90" customFormat="1" ht="21" customHeight="1">
      <c r="A238" s="119" t="s">
        <v>130</v>
      </c>
      <c r="B238" s="106">
        <v>360</v>
      </c>
      <c r="C238" s="106">
        <v>3</v>
      </c>
      <c r="D238" s="106">
        <f>(1+58-5)*-1</f>
        <v>-54</v>
      </c>
      <c r="E238" s="120">
        <f t="shared" si="3"/>
        <v>309</v>
      </c>
    </row>
    <row r="239" spans="1:5" s="90" customFormat="1" ht="24" customHeight="1" hidden="1">
      <c r="A239" s="119" t="s">
        <v>131</v>
      </c>
      <c r="B239" s="106"/>
      <c r="C239" s="106"/>
      <c r="D239" s="106"/>
      <c r="E239" s="120">
        <f t="shared" si="3"/>
        <v>0</v>
      </c>
    </row>
    <row r="240" spans="1:5" s="90" customFormat="1" ht="24" customHeight="1" hidden="1">
      <c r="A240" s="119" t="s">
        <v>132</v>
      </c>
      <c r="B240" s="106"/>
      <c r="C240" s="106"/>
      <c r="D240" s="106"/>
      <c r="E240" s="120">
        <f t="shared" si="3"/>
        <v>0</v>
      </c>
    </row>
    <row r="241" spans="1:5" s="90" customFormat="1" ht="24" customHeight="1" hidden="1">
      <c r="A241" s="119" t="s">
        <v>259</v>
      </c>
      <c r="B241" s="106"/>
      <c r="C241" s="106"/>
      <c r="D241" s="106"/>
      <c r="E241" s="120">
        <f t="shared" si="3"/>
        <v>0</v>
      </c>
    </row>
    <row r="242" spans="1:5" s="90" customFormat="1" ht="24" customHeight="1" hidden="1">
      <c r="A242" s="119" t="s">
        <v>260</v>
      </c>
      <c r="B242" s="106"/>
      <c r="C242" s="106"/>
      <c r="D242" s="106"/>
      <c r="E242" s="120">
        <f t="shared" si="3"/>
        <v>0</v>
      </c>
    </row>
    <row r="243" spans="1:5" s="90" customFormat="1" ht="24" customHeight="1" hidden="1">
      <c r="A243" s="119" t="s">
        <v>172</v>
      </c>
      <c r="B243" s="106"/>
      <c r="C243" s="106"/>
      <c r="D243" s="106"/>
      <c r="E243" s="120">
        <f t="shared" si="3"/>
        <v>0</v>
      </c>
    </row>
    <row r="244" spans="1:5" s="90" customFormat="1" ht="24" customHeight="1" hidden="1">
      <c r="A244" s="119" t="s">
        <v>261</v>
      </c>
      <c r="B244" s="106"/>
      <c r="C244" s="106"/>
      <c r="D244" s="106"/>
      <c r="E244" s="120">
        <f t="shared" si="3"/>
        <v>0</v>
      </c>
    </row>
    <row r="245" spans="1:5" s="90" customFormat="1" ht="24" customHeight="1" hidden="1">
      <c r="A245" s="119" t="s">
        <v>262</v>
      </c>
      <c r="B245" s="106"/>
      <c r="C245" s="106"/>
      <c r="D245" s="106"/>
      <c r="E245" s="120">
        <f t="shared" si="3"/>
        <v>0</v>
      </c>
    </row>
    <row r="246" spans="1:5" s="90" customFormat="1" ht="24" customHeight="1" hidden="1">
      <c r="A246" s="119" t="s">
        <v>263</v>
      </c>
      <c r="B246" s="106"/>
      <c r="C246" s="106"/>
      <c r="D246" s="106"/>
      <c r="E246" s="120">
        <f t="shared" si="3"/>
        <v>0</v>
      </c>
    </row>
    <row r="247" spans="1:5" s="90" customFormat="1" ht="24" customHeight="1" hidden="1">
      <c r="A247" s="119" t="s">
        <v>264</v>
      </c>
      <c r="B247" s="106"/>
      <c r="C247" s="106"/>
      <c r="D247" s="106"/>
      <c r="E247" s="120">
        <f t="shared" si="3"/>
        <v>0</v>
      </c>
    </row>
    <row r="248" spans="1:5" s="90" customFormat="1" ht="24" customHeight="1" hidden="1">
      <c r="A248" s="119" t="s">
        <v>265</v>
      </c>
      <c r="B248" s="106"/>
      <c r="C248" s="106"/>
      <c r="D248" s="106"/>
      <c r="E248" s="120">
        <f t="shared" si="3"/>
        <v>0</v>
      </c>
    </row>
    <row r="249" spans="1:5" s="90" customFormat="1" ht="24" customHeight="1" hidden="1">
      <c r="A249" s="119" t="s">
        <v>266</v>
      </c>
      <c r="B249" s="106"/>
      <c r="C249" s="106"/>
      <c r="D249" s="106"/>
      <c r="E249" s="120">
        <f t="shared" si="3"/>
        <v>0</v>
      </c>
    </row>
    <row r="250" spans="1:5" s="90" customFormat="1" ht="24" customHeight="1" hidden="1">
      <c r="A250" s="119" t="s">
        <v>139</v>
      </c>
      <c r="B250" s="106"/>
      <c r="C250" s="106"/>
      <c r="D250" s="106"/>
      <c r="E250" s="120">
        <f t="shared" si="3"/>
        <v>0</v>
      </c>
    </row>
    <row r="251" spans="1:5" s="90" customFormat="1" ht="21" customHeight="1">
      <c r="A251" s="119" t="s">
        <v>267</v>
      </c>
      <c r="B251" s="106">
        <v>10</v>
      </c>
      <c r="C251" s="106"/>
      <c r="D251" s="106"/>
      <c r="E251" s="120">
        <f t="shared" si="3"/>
        <v>10</v>
      </c>
    </row>
    <row r="252" spans="1:5" s="90" customFormat="1" ht="21" customHeight="1">
      <c r="A252" s="119" t="s">
        <v>268</v>
      </c>
      <c r="B252" s="106">
        <f>SUM(B253:B254)</f>
        <v>0</v>
      </c>
      <c r="C252" s="106">
        <f>SUM(C253:C254)</f>
        <v>0</v>
      </c>
      <c r="D252" s="106">
        <f>SUM(D253:D254)</f>
        <v>0</v>
      </c>
      <c r="E252" s="120">
        <f t="shared" si="3"/>
        <v>0</v>
      </c>
    </row>
    <row r="253" spans="1:5" s="90" customFormat="1" ht="24" customHeight="1" hidden="1">
      <c r="A253" s="119" t="s">
        <v>269</v>
      </c>
      <c r="B253" s="106"/>
      <c r="C253" s="106"/>
      <c r="D253" s="106"/>
      <c r="E253" s="120">
        <f t="shared" si="3"/>
        <v>0</v>
      </c>
    </row>
    <row r="254" spans="1:5" s="90" customFormat="1" ht="24" customHeight="1" hidden="1">
      <c r="A254" s="119" t="s">
        <v>270</v>
      </c>
      <c r="B254" s="106"/>
      <c r="C254" s="106"/>
      <c r="D254" s="106"/>
      <c r="E254" s="120">
        <f t="shared" si="3"/>
        <v>0</v>
      </c>
    </row>
    <row r="255" spans="1:5" s="90" customFormat="1" ht="21" customHeight="1">
      <c r="A255" s="119" t="s">
        <v>33</v>
      </c>
      <c r="B255" s="106">
        <f>SUM(B256:B257)</f>
        <v>0</v>
      </c>
      <c r="C255" s="106">
        <f>SUM(C256:C257)</f>
        <v>0</v>
      </c>
      <c r="D255" s="106">
        <f>SUM(D256:D257)</f>
        <v>0</v>
      </c>
      <c r="E255" s="120">
        <f t="shared" si="3"/>
        <v>0</v>
      </c>
    </row>
    <row r="256" spans="1:5" s="90" customFormat="1" ht="24" customHeight="1" hidden="1">
      <c r="A256" s="119" t="s">
        <v>271</v>
      </c>
      <c r="B256" s="106"/>
      <c r="C256" s="106"/>
      <c r="D256" s="106"/>
      <c r="E256" s="120">
        <f t="shared" si="3"/>
        <v>0</v>
      </c>
    </row>
    <row r="257" spans="1:5" s="90" customFormat="1" ht="24" customHeight="1" hidden="1">
      <c r="A257" s="119" t="s">
        <v>272</v>
      </c>
      <c r="B257" s="106"/>
      <c r="C257" s="106"/>
      <c r="D257" s="106"/>
      <c r="E257" s="120">
        <f t="shared" si="3"/>
        <v>0</v>
      </c>
    </row>
    <row r="258" spans="1:5" s="90" customFormat="1" ht="21" customHeight="1">
      <c r="A258" s="119" t="s">
        <v>35</v>
      </c>
      <c r="B258" s="106">
        <f>SUM(B259,B261,B263,B265,B275)</f>
        <v>273</v>
      </c>
      <c r="C258" s="106">
        <f>SUM(C259,C261,C263,C265,C275)</f>
        <v>30</v>
      </c>
      <c r="D258" s="106">
        <f>SUM(D259,D261,D263,D265,D275)</f>
        <v>-55.2</v>
      </c>
      <c r="E258" s="120">
        <f t="shared" si="3"/>
        <v>247.8</v>
      </c>
    </row>
    <row r="259" spans="1:5" s="90" customFormat="1" ht="21" customHeight="1">
      <c r="A259" s="119" t="s">
        <v>273</v>
      </c>
      <c r="B259" s="106">
        <f aca="true" t="shared" si="4" ref="B259:B263">SUM(B260)</f>
        <v>0</v>
      </c>
      <c r="C259" s="106">
        <f aca="true" t="shared" si="5" ref="C259:C263">SUM(C260)</f>
        <v>0</v>
      </c>
      <c r="D259" s="106">
        <f aca="true" t="shared" si="6" ref="D259:D263">SUM(D260)</f>
        <v>0</v>
      </c>
      <c r="E259" s="120">
        <f t="shared" si="3"/>
        <v>0</v>
      </c>
    </row>
    <row r="260" spans="1:5" s="90" customFormat="1" ht="24" customHeight="1" hidden="1">
      <c r="A260" s="119" t="s">
        <v>274</v>
      </c>
      <c r="B260" s="106"/>
      <c r="C260" s="106"/>
      <c r="D260" s="106"/>
      <c r="E260" s="120">
        <f t="shared" si="3"/>
        <v>0</v>
      </c>
    </row>
    <row r="261" spans="1:5" s="90" customFormat="1" ht="21" customHeight="1">
      <c r="A261" s="119" t="s">
        <v>275</v>
      </c>
      <c r="B261" s="106">
        <f t="shared" si="4"/>
        <v>0</v>
      </c>
      <c r="C261" s="106">
        <f t="shared" si="5"/>
        <v>0</v>
      </c>
      <c r="D261" s="106">
        <f t="shared" si="6"/>
        <v>0</v>
      </c>
      <c r="E261" s="120">
        <f t="shared" si="3"/>
        <v>0</v>
      </c>
    </row>
    <row r="262" spans="1:5" s="90" customFormat="1" ht="24" customHeight="1" hidden="1">
      <c r="A262" s="119" t="s">
        <v>276</v>
      </c>
      <c r="B262" s="106"/>
      <c r="C262" s="106"/>
      <c r="D262" s="106"/>
      <c r="E262" s="120">
        <f aca="true" t="shared" si="7" ref="E262:E325">B262+C262+D262</f>
        <v>0</v>
      </c>
    </row>
    <row r="263" spans="1:5" s="90" customFormat="1" ht="21" customHeight="1">
      <c r="A263" s="119" t="s">
        <v>277</v>
      </c>
      <c r="B263" s="106">
        <f t="shared" si="4"/>
        <v>0</v>
      </c>
      <c r="C263" s="106">
        <f t="shared" si="5"/>
        <v>0</v>
      </c>
      <c r="D263" s="106">
        <f t="shared" si="6"/>
        <v>0</v>
      </c>
      <c r="E263" s="120">
        <f t="shared" si="7"/>
        <v>0</v>
      </c>
    </row>
    <row r="264" spans="1:5" s="90" customFormat="1" ht="24" customHeight="1" hidden="1">
      <c r="A264" s="119" t="s">
        <v>278</v>
      </c>
      <c r="B264" s="106"/>
      <c r="C264" s="106"/>
      <c r="D264" s="106"/>
      <c r="E264" s="120">
        <f t="shared" si="7"/>
        <v>0</v>
      </c>
    </row>
    <row r="265" spans="1:5" s="90" customFormat="1" ht="21" customHeight="1">
      <c r="A265" s="119" t="s">
        <v>279</v>
      </c>
      <c r="B265" s="106">
        <f>SUM(B266:B274)</f>
        <v>273</v>
      </c>
      <c r="C265" s="106">
        <f>SUM(C266:C274)</f>
        <v>28</v>
      </c>
      <c r="D265" s="106">
        <f>SUM(D266:D274)</f>
        <v>-55.2</v>
      </c>
      <c r="E265" s="120">
        <f t="shared" si="7"/>
        <v>245.8</v>
      </c>
    </row>
    <row r="266" spans="1:5" s="90" customFormat="1" ht="21" customHeight="1">
      <c r="A266" s="119" t="s">
        <v>280</v>
      </c>
      <c r="B266" s="106">
        <v>55</v>
      </c>
      <c r="C266" s="106"/>
      <c r="D266" s="106"/>
      <c r="E266" s="120">
        <f t="shared" si="7"/>
        <v>55</v>
      </c>
    </row>
    <row r="267" spans="1:5" s="90" customFormat="1" ht="24" customHeight="1" hidden="1">
      <c r="A267" s="119" t="s">
        <v>281</v>
      </c>
      <c r="B267" s="106"/>
      <c r="C267" s="106"/>
      <c r="D267" s="106"/>
      <c r="E267" s="120">
        <f t="shared" si="7"/>
        <v>0</v>
      </c>
    </row>
    <row r="268" spans="1:5" s="90" customFormat="1" ht="24" customHeight="1" hidden="1">
      <c r="A268" s="119" t="s">
        <v>282</v>
      </c>
      <c r="B268" s="106"/>
      <c r="C268" s="106"/>
      <c r="D268" s="106"/>
      <c r="E268" s="120">
        <f t="shared" si="7"/>
        <v>0</v>
      </c>
    </row>
    <row r="269" spans="1:5" s="90" customFormat="1" ht="24" customHeight="1" hidden="1">
      <c r="A269" s="119" t="s">
        <v>283</v>
      </c>
      <c r="B269" s="106"/>
      <c r="C269" s="106"/>
      <c r="D269" s="106"/>
      <c r="E269" s="120">
        <f t="shared" si="7"/>
        <v>0</v>
      </c>
    </row>
    <row r="270" spans="1:5" s="90" customFormat="1" ht="24" customHeight="1" hidden="1">
      <c r="A270" s="119" t="s">
        <v>284</v>
      </c>
      <c r="B270" s="106"/>
      <c r="C270" s="106"/>
      <c r="D270" s="106"/>
      <c r="E270" s="120">
        <f t="shared" si="7"/>
        <v>0</v>
      </c>
    </row>
    <row r="271" spans="1:5" s="90" customFormat="1" ht="24" customHeight="1" hidden="1">
      <c r="A271" s="119" t="s">
        <v>285</v>
      </c>
      <c r="B271" s="106"/>
      <c r="C271" s="106"/>
      <c r="D271" s="106"/>
      <c r="E271" s="120">
        <f t="shared" si="7"/>
        <v>0</v>
      </c>
    </row>
    <row r="272" spans="1:5" s="90" customFormat="1" ht="21" customHeight="1">
      <c r="A272" s="119" t="s">
        <v>286</v>
      </c>
      <c r="B272" s="106">
        <v>20</v>
      </c>
      <c r="C272" s="106"/>
      <c r="D272" s="106"/>
      <c r="E272" s="120">
        <f t="shared" si="7"/>
        <v>20</v>
      </c>
    </row>
    <row r="273" spans="1:5" s="90" customFormat="1" ht="24" customHeight="1" hidden="1">
      <c r="A273" s="119" t="s">
        <v>287</v>
      </c>
      <c r="B273" s="106"/>
      <c r="C273" s="106"/>
      <c r="D273" s="106"/>
      <c r="E273" s="120">
        <f t="shared" si="7"/>
        <v>0</v>
      </c>
    </row>
    <row r="274" spans="1:5" s="90" customFormat="1" ht="21" customHeight="1">
      <c r="A274" s="119" t="s">
        <v>288</v>
      </c>
      <c r="B274" s="106">
        <v>198</v>
      </c>
      <c r="C274" s="106">
        <v>28</v>
      </c>
      <c r="D274" s="106">
        <f>(28+30.2-3)*-1</f>
        <v>-55.2</v>
      </c>
      <c r="E274" s="120">
        <f t="shared" si="7"/>
        <v>170.8</v>
      </c>
    </row>
    <row r="275" spans="1:5" s="90" customFormat="1" ht="21" customHeight="1">
      <c r="A275" s="119" t="s">
        <v>289</v>
      </c>
      <c r="B275" s="106">
        <v>0</v>
      </c>
      <c r="C275" s="106">
        <v>2</v>
      </c>
      <c r="D275" s="106">
        <v>0</v>
      </c>
      <c r="E275" s="120">
        <f t="shared" si="7"/>
        <v>2</v>
      </c>
    </row>
    <row r="276" spans="1:5" s="90" customFormat="1" ht="21" customHeight="1">
      <c r="A276" s="119" t="s">
        <v>37</v>
      </c>
      <c r="B276" s="106">
        <f>SUM(B277,B280,B289,B296,B304,B313,B329,B338,B348,B356,B362)</f>
        <v>2632</v>
      </c>
      <c r="C276" s="106">
        <f>SUM(C277,C280,C289,C296,C304,C313,C329,C338,C348,C356,C362)</f>
        <v>166</v>
      </c>
      <c r="D276" s="106">
        <f>SUM(D277,D280,D289,D296,D304,D313,D329,D338,D348,D356,D362)</f>
        <v>-1901.6</v>
      </c>
      <c r="E276" s="120">
        <f t="shared" si="7"/>
        <v>896.4000000000001</v>
      </c>
    </row>
    <row r="277" spans="1:5" s="90" customFormat="1" ht="21" customHeight="1">
      <c r="A277" s="119" t="s">
        <v>290</v>
      </c>
      <c r="B277" s="106">
        <f>SUM(B278:B279)</f>
        <v>27</v>
      </c>
      <c r="C277" s="106">
        <f>SUM(C278:C279)</f>
        <v>0</v>
      </c>
      <c r="D277" s="106">
        <f>SUM(D278:D279)</f>
        <v>0</v>
      </c>
      <c r="E277" s="120">
        <f t="shared" si="7"/>
        <v>27</v>
      </c>
    </row>
    <row r="278" spans="1:5" s="90" customFormat="1" ht="21" customHeight="1">
      <c r="A278" s="119" t="s">
        <v>291</v>
      </c>
      <c r="B278" s="106">
        <v>20</v>
      </c>
      <c r="C278" s="106"/>
      <c r="D278" s="106"/>
      <c r="E278" s="120">
        <f t="shared" si="7"/>
        <v>20</v>
      </c>
    </row>
    <row r="279" spans="1:5" s="90" customFormat="1" ht="21" customHeight="1">
      <c r="A279" s="119" t="s">
        <v>292</v>
      </c>
      <c r="B279" s="106">
        <v>7</v>
      </c>
      <c r="C279" s="106"/>
      <c r="D279" s="106"/>
      <c r="E279" s="120">
        <f t="shared" si="7"/>
        <v>7</v>
      </c>
    </row>
    <row r="280" spans="1:5" s="90" customFormat="1" ht="21" customHeight="1">
      <c r="A280" s="119" t="s">
        <v>293</v>
      </c>
      <c r="B280" s="106">
        <f>SUM(B281:B288)</f>
        <v>1453</v>
      </c>
      <c r="C280" s="106">
        <f>SUM(C281:C288)</f>
        <v>0</v>
      </c>
      <c r="D280" s="106">
        <f>SUM(D281:D288)</f>
        <v>-1353</v>
      </c>
      <c r="E280" s="120">
        <f t="shared" si="7"/>
        <v>100</v>
      </c>
    </row>
    <row r="281" spans="1:5" s="90" customFormat="1" ht="21" customHeight="1">
      <c r="A281" s="119" t="s">
        <v>130</v>
      </c>
      <c r="B281" s="106">
        <v>1353</v>
      </c>
      <c r="C281" s="106"/>
      <c r="D281" s="106">
        <v>-1353</v>
      </c>
      <c r="E281" s="120">
        <f t="shared" si="7"/>
        <v>0</v>
      </c>
    </row>
    <row r="282" spans="1:5" s="90" customFormat="1" ht="24" customHeight="1" hidden="1">
      <c r="A282" s="119" t="s">
        <v>131</v>
      </c>
      <c r="B282" s="106"/>
      <c r="C282" s="106"/>
      <c r="D282" s="106"/>
      <c r="E282" s="120">
        <f t="shared" si="7"/>
        <v>0</v>
      </c>
    </row>
    <row r="283" spans="1:5" s="90" customFormat="1" ht="24" customHeight="1" hidden="1">
      <c r="A283" s="119" t="s">
        <v>132</v>
      </c>
      <c r="B283" s="106"/>
      <c r="C283" s="106"/>
      <c r="D283" s="106"/>
      <c r="E283" s="120">
        <f t="shared" si="7"/>
        <v>0</v>
      </c>
    </row>
    <row r="284" spans="1:5" s="90" customFormat="1" ht="24" customHeight="1" hidden="1">
      <c r="A284" s="119" t="s">
        <v>172</v>
      </c>
      <c r="B284" s="106"/>
      <c r="C284" s="106"/>
      <c r="D284" s="106"/>
      <c r="E284" s="120">
        <f t="shared" si="7"/>
        <v>0</v>
      </c>
    </row>
    <row r="285" spans="1:5" s="90" customFormat="1" ht="24" customHeight="1" hidden="1">
      <c r="A285" s="119" t="s">
        <v>294</v>
      </c>
      <c r="B285" s="106"/>
      <c r="C285" s="106"/>
      <c r="D285" s="106"/>
      <c r="E285" s="120">
        <f t="shared" si="7"/>
        <v>0</v>
      </c>
    </row>
    <row r="286" spans="1:5" s="90" customFormat="1" ht="24" customHeight="1" hidden="1">
      <c r="A286" s="119" t="s">
        <v>295</v>
      </c>
      <c r="B286" s="106"/>
      <c r="C286" s="106"/>
      <c r="D286" s="106"/>
      <c r="E286" s="120">
        <f t="shared" si="7"/>
        <v>0</v>
      </c>
    </row>
    <row r="287" spans="1:5" s="90" customFormat="1" ht="24" customHeight="1" hidden="1">
      <c r="A287" s="119" t="s">
        <v>139</v>
      </c>
      <c r="B287" s="106"/>
      <c r="C287" s="106"/>
      <c r="D287" s="106"/>
      <c r="E287" s="120">
        <f t="shared" si="7"/>
        <v>0</v>
      </c>
    </row>
    <row r="288" spans="1:5" s="90" customFormat="1" ht="21" customHeight="1">
      <c r="A288" s="119" t="s">
        <v>296</v>
      </c>
      <c r="B288" s="106">
        <v>100</v>
      </c>
      <c r="C288" s="106"/>
      <c r="D288" s="106"/>
      <c r="E288" s="120">
        <f t="shared" si="7"/>
        <v>100</v>
      </c>
    </row>
    <row r="289" spans="1:5" s="90" customFormat="1" ht="21" customHeight="1">
      <c r="A289" s="119" t="s">
        <v>297</v>
      </c>
      <c r="B289" s="106">
        <f>SUM(B290:B295)</f>
        <v>0</v>
      </c>
      <c r="C289" s="106">
        <f>SUM(C290:C295)</f>
        <v>0</v>
      </c>
      <c r="D289" s="106">
        <f>SUM(D290:D295)</f>
        <v>0</v>
      </c>
      <c r="E289" s="120">
        <f t="shared" si="7"/>
        <v>0</v>
      </c>
    </row>
    <row r="290" spans="1:5" s="90" customFormat="1" ht="24" customHeight="1" hidden="1">
      <c r="A290" s="119" t="s">
        <v>130</v>
      </c>
      <c r="B290" s="106"/>
      <c r="C290" s="106"/>
      <c r="D290" s="106"/>
      <c r="E290" s="120">
        <f t="shared" si="7"/>
        <v>0</v>
      </c>
    </row>
    <row r="291" spans="1:5" s="90" customFormat="1" ht="24" customHeight="1" hidden="1">
      <c r="A291" s="119" t="s">
        <v>131</v>
      </c>
      <c r="B291" s="106"/>
      <c r="C291" s="106"/>
      <c r="D291" s="106"/>
      <c r="E291" s="120">
        <f t="shared" si="7"/>
        <v>0</v>
      </c>
    </row>
    <row r="292" spans="1:5" s="90" customFormat="1" ht="24" customHeight="1" hidden="1">
      <c r="A292" s="119" t="s">
        <v>132</v>
      </c>
      <c r="B292" s="106"/>
      <c r="C292" s="106"/>
      <c r="D292" s="106"/>
      <c r="E292" s="120">
        <f t="shared" si="7"/>
        <v>0</v>
      </c>
    </row>
    <row r="293" spans="1:5" s="90" customFormat="1" ht="24" customHeight="1" hidden="1">
      <c r="A293" s="119" t="s">
        <v>298</v>
      </c>
      <c r="B293" s="106"/>
      <c r="C293" s="106"/>
      <c r="D293" s="106"/>
      <c r="E293" s="120">
        <f t="shared" si="7"/>
        <v>0</v>
      </c>
    </row>
    <row r="294" spans="1:5" s="90" customFormat="1" ht="24" customHeight="1" hidden="1">
      <c r="A294" s="119" t="s">
        <v>139</v>
      </c>
      <c r="B294" s="106"/>
      <c r="C294" s="106"/>
      <c r="D294" s="106"/>
      <c r="E294" s="120">
        <f t="shared" si="7"/>
        <v>0</v>
      </c>
    </row>
    <row r="295" spans="1:5" s="90" customFormat="1" ht="24" customHeight="1" hidden="1">
      <c r="A295" s="119" t="s">
        <v>299</v>
      </c>
      <c r="B295" s="106"/>
      <c r="C295" s="106"/>
      <c r="D295" s="106"/>
      <c r="E295" s="120">
        <f t="shared" si="7"/>
        <v>0</v>
      </c>
    </row>
    <row r="296" spans="1:5" s="90" customFormat="1" ht="21" customHeight="1">
      <c r="A296" s="119" t="s">
        <v>300</v>
      </c>
      <c r="B296" s="106">
        <f>SUM(B297:B303)</f>
        <v>54</v>
      </c>
      <c r="C296" s="106">
        <f>SUM(C297:C303)</f>
        <v>0</v>
      </c>
      <c r="D296" s="106">
        <f>SUM(D297:D303)</f>
        <v>-44</v>
      </c>
      <c r="E296" s="120">
        <f t="shared" si="7"/>
        <v>10</v>
      </c>
    </row>
    <row r="297" spans="1:5" s="90" customFormat="1" ht="21" customHeight="1">
      <c r="A297" s="119" t="s">
        <v>130</v>
      </c>
      <c r="B297" s="106">
        <v>54</v>
      </c>
      <c r="C297" s="106"/>
      <c r="D297" s="106">
        <v>-44</v>
      </c>
      <c r="E297" s="120">
        <f t="shared" si="7"/>
        <v>10</v>
      </c>
    </row>
    <row r="298" spans="1:5" s="90" customFormat="1" ht="24" customHeight="1" hidden="1">
      <c r="A298" s="119" t="s">
        <v>131</v>
      </c>
      <c r="B298" s="106"/>
      <c r="C298" s="106"/>
      <c r="D298" s="106"/>
      <c r="E298" s="120">
        <f t="shared" si="7"/>
        <v>0</v>
      </c>
    </row>
    <row r="299" spans="1:5" s="90" customFormat="1" ht="24" customHeight="1" hidden="1">
      <c r="A299" s="119" t="s">
        <v>132</v>
      </c>
      <c r="B299" s="106"/>
      <c r="C299" s="106"/>
      <c r="D299" s="106"/>
      <c r="E299" s="120">
        <f t="shared" si="7"/>
        <v>0</v>
      </c>
    </row>
    <row r="300" spans="1:5" s="90" customFormat="1" ht="24" customHeight="1" hidden="1">
      <c r="A300" s="119" t="s">
        <v>301</v>
      </c>
      <c r="B300" s="106"/>
      <c r="C300" s="106"/>
      <c r="D300" s="106"/>
      <c r="E300" s="120">
        <f t="shared" si="7"/>
        <v>0</v>
      </c>
    </row>
    <row r="301" spans="1:5" s="90" customFormat="1" ht="24" customHeight="1" hidden="1">
      <c r="A301" s="119" t="s">
        <v>302</v>
      </c>
      <c r="B301" s="106"/>
      <c r="C301" s="106"/>
      <c r="D301" s="106"/>
      <c r="E301" s="120">
        <f t="shared" si="7"/>
        <v>0</v>
      </c>
    </row>
    <row r="302" spans="1:5" s="90" customFormat="1" ht="24" customHeight="1" hidden="1">
      <c r="A302" s="119" t="s">
        <v>139</v>
      </c>
      <c r="B302" s="106"/>
      <c r="C302" s="106"/>
      <c r="D302" s="106"/>
      <c r="E302" s="120">
        <f t="shared" si="7"/>
        <v>0</v>
      </c>
    </row>
    <row r="303" spans="1:5" s="90" customFormat="1" ht="24" customHeight="1" hidden="1">
      <c r="A303" s="119" t="s">
        <v>303</v>
      </c>
      <c r="B303" s="106"/>
      <c r="C303" s="106"/>
      <c r="D303" s="106"/>
      <c r="E303" s="120">
        <f t="shared" si="7"/>
        <v>0</v>
      </c>
    </row>
    <row r="304" spans="1:5" s="90" customFormat="1" ht="21" customHeight="1">
      <c r="A304" s="119" t="s">
        <v>304</v>
      </c>
      <c r="B304" s="106">
        <f>SUM(B305:B312)</f>
        <v>243</v>
      </c>
      <c r="C304" s="106">
        <f>SUM(C305:C312)</f>
        <v>0</v>
      </c>
      <c r="D304" s="106">
        <f>SUM(D305:D312)</f>
        <v>-233</v>
      </c>
      <c r="E304" s="120">
        <f t="shared" si="7"/>
        <v>10</v>
      </c>
    </row>
    <row r="305" spans="1:5" s="90" customFormat="1" ht="21" customHeight="1">
      <c r="A305" s="119" t="s">
        <v>130</v>
      </c>
      <c r="B305" s="106">
        <v>243</v>
      </c>
      <c r="C305" s="106"/>
      <c r="D305" s="106">
        <v>-233</v>
      </c>
      <c r="E305" s="120">
        <f t="shared" si="7"/>
        <v>10</v>
      </c>
    </row>
    <row r="306" spans="1:5" s="90" customFormat="1" ht="24" customHeight="1" hidden="1">
      <c r="A306" s="119" t="s">
        <v>131</v>
      </c>
      <c r="B306" s="106"/>
      <c r="C306" s="106"/>
      <c r="D306" s="106"/>
      <c r="E306" s="120">
        <f t="shared" si="7"/>
        <v>0</v>
      </c>
    </row>
    <row r="307" spans="1:5" s="90" customFormat="1" ht="24" customHeight="1" hidden="1">
      <c r="A307" s="119" t="s">
        <v>132</v>
      </c>
      <c r="B307" s="106"/>
      <c r="C307" s="106"/>
      <c r="D307" s="106"/>
      <c r="E307" s="120">
        <f t="shared" si="7"/>
        <v>0</v>
      </c>
    </row>
    <row r="308" spans="1:5" s="90" customFormat="1" ht="24" customHeight="1" hidden="1">
      <c r="A308" s="119" t="s">
        <v>305</v>
      </c>
      <c r="B308" s="106"/>
      <c r="C308" s="106"/>
      <c r="D308" s="106"/>
      <c r="E308" s="120">
        <f t="shared" si="7"/>
        <v>0</v>
      </c>
    </row>
    <row r="309" spans="1:5" s="90" customFormat="1" ht="24" customHeight="1" hidden="1">
      <c r="A309" s="119" t="s">
        <v>306</v>
      </c>
      <c r="B309" s="106"/>
      <c r="C309" s="106"/>
      <c r="D309" s="106"/>
      <c r="E309" s="120">
        <f t="shared" si="7"/>
        <v>0</v>
      </c>
    </row>
    <row r="310" spans="1:5" s="90" customFormat="1" ht="24" customHeight="1" hidden="1">
      <c r="A310" s="119" t="s">
        <v>307</v>
      </c>
      <c r="B310" s="106"/>
      <c r="C310" s="106"/>
      <c r="D310" s="106"/>
      <c r="E310" s="120">
        <f t="shared" si="7"/>
        <v>0</v>
      </c>
    </row>
    <row r="311" spans="1:5" s="90" customFormat="1" ht="24" customHeight="1" hidden="1">
      <c r="A311" s="119" t="s">
        <v>139</v>
      </c>
      <c r="B311" s="106"/>
      <c r="C311" s="106"/>
      <c r="D311" s="106"/>
      <c r="E311" s="120">
        <f t="shared" si="7"/>
        <v>0</v>
      </c>
    </row>
    <row r="312" spans="1:5" s="90" customFormat="1" ht="24" customHeight="1" hidden="1">
      <c r="A312" s="119" t="s">
        <v>308</v>
      </c>
      <c r="B312" s="106"/>
      <c r="C312" s="106"/>
      <c r="D312" s="106"/>
      <c r="E312" s="120">
        <f t="shared" si="7"/>
        <v>0</v>
      </c>
    </row>
    <row r="313" spans="1:5" s="90" customFormat="1" ht="21" customHeight="1">
      <c r="A313" s="119" t="s">
        <v>309</v>
      </c>
      <c r="B313" s="106">
        <f>SUM(B314:B328)</f>
        <v>855</v>
      </c>
      <c r="C313" s="106">
        <f>SUM(C314:C328)</f>
        <v>166</v>
      </c>
      <c r="D313" s="106">
        <f>SUM(D314:D328)</f>
        <v>-271.6</v>
      </c>
      <c r="E313" s="120">
        <f t="shared" si="7"/>
        <v>749.4</v>
      </c>
    </row>
    <row r="314" spans="1:5" s="90" customFormat="1" ht="21" customHeight="1">
      <c r="A314" s="119" t="s">
        <v>130</v>
      </c>
      <c r="B314" s="106">
        <v>791</v>
      </c>
      <c r="C314" s="106">
        <f>160+6</f>
        <v>166</v>
      </c>
      <c r="D314" s="106">
        <f>(160+1+126.6-16)*-1</f>
        <v>-271.6</v>
      </c>
      <c r="E314" s="120">
        <f t="shared" si="7"/>
        <v>685.4</v>
      </c>
    </row>
    <row r="315" spans="1:5" s="90" customFormat="1" ht="24" customHeight="1" hidden="1">
      <c r="A315" s="119" t="s">
        <v>131</v>
      </c>
      <c r="B315" s="106"/>
      <c r="C315" s="106"/>
      <c r="D315" s="106"/>
      <c r="E315" s="120">
        <f t="shared" si="7"/>
        <v>0</v>
      </c>
    </row>
    <row r="316" spans="1:5" s="90" customFormat="1" ht="24" customHeight="1" hidden="1">
      <c r="A316" s="119" t="s">
        <v>132</v>
      </c>
      <c r="B316" s="106"/>
      <c r="C316" s="106"/>
      <c r="D316" s="106"/>
      <c r="E316" s="120">
        <f t="shared" si="7"/>
        <v>0</v>
      </c>
    </row>
    <row r="317" spans="1:5" s="90" customFormat="1" ht="24" customHeight="1" hidden="1">
      <c r="A317" s="119" t="s">
        <v>310</v>
      </c>
      <c r="B317" s="106"/>
      <c r="C317" s="106"/>
      <c r="D317" s="106"/>
      <c r="E317" s="120">
        <f t="shared" si="7"/>
        <v>0</v>
      </c>
    </row>
    <row r="318" spans="1:5" s="90" customFormat="1" ht="24" customHeight="1" hidden="1">
      <c r="A318" s="119" t="s">
        <v>311</v>
      </c>
      <c r="B318" s="106"/>
      <c r="C318" s="106"/>
      <c r="D318" s="106"/>
      <c r="E318" s="120">
        <f t="shared" si="7"/>
        <v>0</v>
      </c>
    </row>
    <row r="319" spans="1:5" s="90" customFormat="1" ht="24" customHeight="1" hidden="1">
      <c r="A319" s="119" t="s">
        <v>312</v>
      </c>
      <c r="B319" s="106"/>
      <c r="C319" s="106"/>
      <c r="D319" s="106"/>
      <c r="E319" s="120">
        <f t="shared" si="7"/>
        <v>0</v>
      </c>
    </row>
    <row r="320" spans="1:5" s="90" customFormat="1" ht="24" customHeight="1" hidden="1">
      <c r="A320" s="119" t="s">
        <v>313</v>
      </c>
      <c r="B320" s="106"/>
      <c r="C320" s="106"/>
      <c r="D320" s="106"/>
      <c r="E320" s="120">
        <f t="shared" si="7"/>
        <v>0</v>
      </c>
    </row>
    <row r="321" spans="1:5" s="90" customFormat="1" ht="24" customHeight="1" hidden="1">
      <c r="A321" s="119" t="s">
        <v>314</v>
      </c>
      <c r="B321" s="106"/>
      <c r="C321" s="106"/>
      <c r="D321" s="106"/>
      <c r="E321" s="120">
        <f t="shared" si="7"/>
        <v>0</v>
      </c>
    </row>
    <row r="322" spans="1:5" s="90" customFormat="1" ht="24" customHeight="1" hidden="1">
      <c r="A322" s="119" t="s">
        <v>315</v>
      </c>
      <c r="B322" s="106"/>
      <c r="C322" s="106"/>
      <c r="D322" s="106"/>
      <c r="E322" s="120">
        <f t="shared" si="7"/>
        <v>0</v>
      </c>
    </row>
    <row r="323" spans="1:5" s="90" customFormat="1" ht="24" customHeight="1" hidden="1">
      <c r="A323" s="119" t="s">
        <v>316</v>
      </c>
      <c r="B323" s="106"/>
      <c r="C323" s="106"/>
      <c r="D323" s="106"/>
      <c r="E323" s="120">
        <f t="shared" si="7"/>
        <v>0</v>
      </c>
    </row>
    <row r="324" spans="1:5" s="90" customFormat="1" ht="24" customHeight="1" hidden="1">
      <c r="A324" s="119" t="s">
        <v>317</v>
      </c>
      <c r="B324" s="106"/>
      <c r="C324" s="106"/>
      <c r="D324" s="106"/>
      <c r="E324" s="120">
        <f t="shared" si="7"/>
        <v>0</v>
      </c>
    </row>
    <row r="325" spans="1:5" s="90" customFormat="1" ht="24" customHeight="1" hidden="1">
      <c r="A325" s="119" t="s">
        <v>318</v>
      </c>
      <c r="B325" s="106"/>
      <c r="C325" s="106"/>
      <c r="D325" s="106"/>
      <c r="E325" s="120">
        <f t="shared" si="7"/>
        <v>0</v>
      </c>
    </row>
    <row r="326" spans="1:5" s="90" customFormat="1" ht="24" customHeight="1" hidden="1">
      <c r="A326" s="119" t="s">
        <v>172</v>
      </c>
      <c r="B326" s="106"/>
      <c r="C326" s="106"/>
      <c r="D326" s="106"/>
      <c r="E326" s="120">
        <f aca="true" t="shared" si="8" ref="E326:E389">B326+C326+D326</f>
        <v>0</v>
      </c>
    </row>
    <row r="327" spans="1:5" s="90" customFormat="1" ht="24" customHeight="1" hidden="1">
      <c r="A327" s="119" t="s">
        <v>139</v>
      </c>
      <c r="B327" s="106"/>
      <c r="C327" s="106"/>
      <c r="D327" s="106"/>
      <c r="E327" s="120">
        <f t="shared" si="8"/>
        <v>0</v>
      </c>
    </row>
    <row r="328" spans="1:5" s="90" customFormat="1" ht="21" customHeight="1">
      <c r="A328" s="119" t="s">
        <v>319</v>
      </c>
      <c r="B328" s="106">
        <v>64</v>
      </c>
      <c r="C328" s="106"/>
      <c r="D328" s="106"/>
      <c r="E328" s="120">
        <f t="shared" si="8"/>
        <v>64</v>
      </c>
    </row>
    <row r="329" spans="1:5" s="90" customFormat="1" ht="21" customHeight="1">
      <c r="A329" s="119" t="s">
        <v>320</v>
      </c>
      <c r="B329" s="106">
        <f>SUM(B330:B337)</f>
        <v>0</v>
      </c>
      <c r="C329" s="106">
        <f>SUM(C330:C337)</f>
        <v>0</v>
      </c>
      <c r="D329" s="106">
        <f>SUM(D330:D337)</f>
        <v>0</v>
      </c>
      <c r="E329" s="120">
        <f t="shared" si="8"/>
        <v>0</v>
      </c>
    </row>
    <row r="330" spans="1:5" s="90" customFormat="1" ht="24" customHeight="1" hidden="1">
      <c r="A330" s="119" t="s">
        <v>130</v>
      </c>
      <c r="B330" s="106"/>
      <c r="C330" s="106"/>
      <c r="D330" s="106"/>
      <c r="E330" s="120">
        <f t="shared" si="8"/>
        <v>0</v>
      </c>
    </row>
    <row r="331" spans="1:5" s="90" customFormat="1" ht="24" customHeight="1" hidden="1">
      <c r="A331" s="119" t="s">
        <v>131</v>
      </c>
      <c r="B331" s="106"/>
      <c r="C331" s="106"/>
      <c r="D331" s="106"/>
      <c r="E331" s="120">
        <f t="shared" si="8"/>
        <v>0</v>
      </c>
    </row>
    <row r="332" spans="1:5" s="90" customFormat="1" ht="24" customHeight="1" hidden="1">
      <c r="A332" s="119" t="s">
        <v>132</v>
      </c>
      <c r="B332" s="106"/>
      <c r="C332" s="106"/>
      <c r="D332" s="106"/>
      <c r="E332" s="120">
        <f t="shared" si="8"/>
        <v>0</v>
      </c>
    </row>
    <row r="333" spans="1:5" s="90" customFormat="1" ht="24" customHeight="1" hidden="1">
      <c r="A333" s="119" t="s">
        <v>321</v>
      </c>
      <c r="B333" s="106"/>
      <c r="C333" s="106"/>
      <c r="D333" s="106"/>
      <c r="E333" s="120">
        <f t="shared" si="8"/>
        <v>0</v>
      </c>
    </row>
    <row r="334" spans="1:5" s="90" customFormat="1" ht="24" customHeight="1" hidden="1">
      <c r="A334" s="119" t="s">
        <v>322</v>
      </c>
      <c r="B334" s="106"/>
      <c r="C334" s="106"/>
      <c r="D334" s="106"/>
      <c r="E334" s="120">
        <f t="shared" si="8"/>
        <v>0</v>
      </c>
    </row>
    <row r="335" spans="1:5" s="90" customFormat="1" ht="24" customHeight="1" hidden="1">
      <c r="A335" s="119" t="s">
        <v>323</v>
      </c>
      <c r="B335" s="106"/>
      <c r="C335" s="106"/>
      <c r="D335" s="106"/>
      <c r="E335" s="120">
        <f t="shared" si="8"/>
        <v>0</v>
      </c>
    </row>
    <row r="336" spans="1:5" s="90" customFormat="1" ht="24" customHeight="1" hidden="1">
      <c r="A336" s="119" t="s">
        <v>139</v>
      </c>
      <c r="B336" s="106"/>
      <c r="C336" s="106"/>
      <c r="D336" s="106"/>
      <c r="E336" s="120">
        <f t="shared" si="8"/>
        <v>0</v>
      </c>
    </row>
    <row r="337" spans="1:5" s="90" customFormat="1" ht="24" customHeight="1" hidden="1">
      <c r="A337" s="119" t="s">
        <v>324</v>
      </c>
      <c r="B337" s="106"/>
      <c r="C337" s="106"/>
      <c r="D337" s="106"/>
      <c r="E337" s="120">
        <f t="shared" si="8"/>
        <v>0</v>
      </c>
    </row>
    <row r="338" spans="1:5" s="90" customFormat="1" ht="21" customHeight="1">
      <c r="A338" s="119" t="s">
        <v>325</v>
      </c>
      <c r="B338" s="106">
        <f>SUM(B339:B347)</f>
        <v>0</v>
      </c>
      <c r="C338" s="106">
        <f>SUM(C339:C347)</f>
        <v>0</v>
      </c>
      <c r="D338" s="106">
        <f>SUM(D339:D347)</f>
        <v>0</v>
      </c>
      <c r="E338" s="120">
        <f t="shared" si="8"/>
        <v>0</v>
      </c>
    </row>
    <row r="339" spans="1:5" s="90" customFormat="1" ht="24" customHeight="1" hidden="1">
      <c r="A339" s="119" t="s">
        <v>130</v>
      </c>
      <c r="B339" s="106"/>
      <c r="C339" s="106"/>
      <c r="D339" s="106"/>
      <c r="E339" s="120">
        <f t="shared" si="8"/>
        <v>0</v>
      </c>
    </row>
    <row r="340" spans="1:5" s="90" customFormat="1" ht="24" customHeight="1" hidden="1">
      <c r="A340" s="119" t="s">
        <v>131</v>
      </c>
      <c r="B340" s="106"/>
      <c r="C340" s="106"/>
      <c r="D340" s="106"/>
      <c r="E340" s="120">
        <f t="shared" si="8"/>
        <v>0</v>
      </c>
    </row>
    <row r="341" spans="1:5" s="90" customFormat="1" ht="24" customHeight="1" hidden="1">
      <c r="A341" s="119" t="s">
        <v>132</v>
      </c>
      <c r="B341" s="106"/>
      <c r="C341" s="106"/>
      <c r="D341" s="106"/>
      <c r="E341" s="120">
        <f t="shared" si="8"/>
        <v>0</v>
      </c>
    </row>
    <row r="342" spans="1:5" s="90" customFormat="1" ht="24" customHeight="1" hidden="1">
      <c r="A342" s="119" t="s">
        <v>326</v>
      </c>
      <c r="B342" s="106"/>
      <c r="C342" s="106"/>
      <c r="D342" s="106"/>
      <c r="E342" s="120">
        <f t="shared" si="8"/>
        <v>0</v>
      </c>
    </row>
    <row r="343" spans="1:5" s="90" customFormat="1" ht="24" customHeight="1" hidden="1">
      <c r="A343" s="119" t="s">
        <v>327</v>
      </c>
      <c r="B343" s="106"/>
      <c r="C343" s="106"/>
      <c r="D343" s="106"/>
      <c r="E343" s="120">
        <f t="shared" si="8"/>
        <v>0</v>
      </c>
    </row>
    <row r="344" spans="1:5" s="90" customFormat="1" ht="24" customHeight="1" hidden="1">
      <c r="A344" s="119" t="s">
        <v>328</v>
      </c>
      <c r="B344" s="106"/>
      <c r="C344" s="106"/>
      <c r="D344" s="106"/>
      <c r="E344" s="120">
        <f t="shared" si="8"/>
        <v>0</v>
      </c>
    </row>
    <row r="345" spans="1:5" s="90" customFormat="1" ht="24" customHeight="1" hidden="1">
      <c r="A345" s="119" t="s">
        <v>172</v>
      </c>
      <c r="B345" s="106"/>
      <c r="C345" s="106"/>
      <c r="D345" s="106"/>
      <c r="E345" s="120">
        <f t="shared" si="8"/>
        <v>0</v>
      </c>
    </row>
    <row r="346" spans="1:5" s="90" customFormat="1" ht="24" customHeight="1" hidden="1">
      <c r="A346" s="119" t="s">
        <v>139</v>
      </c>
      <c r="B346" s="106"/>
      <c r="C346" s="106"/>
      <c r="D346" s="106"/>
      <c r="E346" s="120">
        <f t="shared" si="8"/>
        <v>0</v>
      </c>
    </row>
    <row r="347" spans="1:5" s="90" customFormat="1" ht="24" customHeight="1" hidden="1">
      <c r="A347" s="119" t="s">
        <v>329</v>
      </c>
      <c r="B347" s="106"/>
      <c r="C347" s="106"/>
      <c r="D347" s="106"/>
      <c r="E347" s="120">
        <f t="shared" si="8"/>
        <v>0</v>
      </c>
    </row>
    <row r="348" spans="1:5" s="90" customFormat="1" ht="21" customHeight="1">
      <c r="A348" s="119" t="s">
        <v>330</v>
      </c>
      <c r="B348" s="106">
        <f>SUM(B349:B355)</f>
        <v>0</v>
      </c>
      <c r="C348" s="106">
        <f>SUM(C349:C355)</f>
        <v>0</v>
      </c>
      <c r="D348" s="106">
        <f>SUM(D349:D355)</f>
        <v>0</v>
      </c>
      <c r="E348" s="120">
        <f t="shared" si="8"/>
        <v>0</v>
      </c>
    </row>
    <row r="349" spans="1:5" s="90" customFormat="1" ht="24" customHeight="1" hidden="1">
      <c r="A349" s="119" t="s">
        <v>130</v>
      </c>
      <c r="B349" s="106"/>
      <c r="C349" s="106"/>
      <c r="D349" s="106"/>
      <c r="E349" s="120">
        <f t="shared" si="8"/>
        <v>0</v>
      </c>
    </row>
    <row r="350" spans="1:5" s="90" customFormat="1" ht="24" customHeight="1" hidden="1">
      <c r="A350" s="119" t="s">
        <v>131</v>
      </c>
      <c r="B350" s="106"/>
      <c r="C350" s="106"/>
      <c r="D350" s="106"/>
      <c r="E350" s="120">
        <f t="shared" si="8"/>
        <v>0</v>
      </c>
    </row>
    <row r="351" spans="1:5" s="90" customFormat="1" ht="24" customHeight="1" hidden="1">
      <c r="A351" s="119" t="s">
        <v>132</v>
      </c>
      <c r="B351" s="106"/>
      <c r="C351" s="106"/>
      <c r="D351" s="106"/>
      <c r="E351" s="120">
        <f t="shared" si="8"/>
        <v>0</v>
      </c>
    </row>
    <row r="352" spans="1:5" s="90" customFormat="1" ht="24" customHeight="1" hidden="1">
      <c r="A352" s="119" t="s">
        <v>331</v>
      </c>
      <c r="B352" s="106"/>
      <c r="C352" s="106"/>
      <c r="D352" s="106"/>
      <c r="E352" s="120">
        <f t="shared" si="8"/>
        <v>0</v>
      </c>
    </row>
    <row r="353" spans="1:5" s="90" customFormat="1" ht="24" customHeight="1" hidden="1">
      <c r="A353" s="119" t="s">
        <v>332</v>
      </c>
      <c r="B353" s="106"/>
      <c r="C353" s="106"/>
      <c r="D353" s="106"/>
      <c r="E353" s="120">
        <f t="shared" si="8"/>
        <v>0</v>
      </c>
    </row>
    <row r="354" spans="1:5" s="90" customFormat="1" ht="24" customHeight="1" hidden="1">
      <c r="A354" s="119" t="s">
        <v>139</v>
      </c>
      <c r="B354" s="106"/>
      <c r="C354" s="106"/>
      <c r="D354" s="106"/>
      <c r="E354" s="120">
        <f t="shared" si="8"/>
        <v>0</v>
      </c>
    </row>
    <row r="355" spans="1:5" s="90" customFormat="1" ht="24" customHeight="1" hidden="1">
      <c r="A355" s="119" t="s">
        <v>333</v>
      </c>
      <c r="B355" s="106"/>
      <c r="C355" s="106"/>
      <c r="D355" s="106"/>
      <c r="E355" s="120">
        <f t="shared" si="8"/>
        <v>0</v>
      </c>
    </row>
    <row r="356" spans="1:5" s="90" customFormat="1" ht="21" customHeight="1">
      <c r="A356" s="119" t="s">
        <v>334</v>
      </c>
      <c r="B356" s="106">
        <f>SUM(B357:B362)</f>
        <v>0</v>
      </c>
      <c r="C356" s="106">
        <f>SUM(C357:C362)</f>
        <v>0</v>
      </c>
      <c r="D356" s="106">
        <f>SUM(D357:D362)</f>
        <v>0</v>
      </c>
      <c r="E356" s="120">
        <f t="shared" si="8"/>
        <v>0</v>
      </c>
    </row>
    <row r="357" spans="1:5" s="90" customFormat="1" ht="24" customHeight="1" hidden="1">
      <c r="A357" s="119" t="s">
        <v>130</v>
      </c>
      <c r="B357" s="106"/>
      <c r="C357" s="106"/>
      <c r="D357" s="106"/>
      <c r="E357" s="120">
        <f t="shared" si="8"/>
        <v>0</v>
      </c>
    </row>
    <row r="358" spans="1:5" s="90" customFormat="1" ht="24" customHeight="1" hidden="1">
      <c r="A358" s="119" t="s">
        <v>131</v>
      </c>
      <c r="B358" s="106"/>
      <c r="C358" s="106"/>
      <c r="D358" s="106"/>
      <c r="E358" s="120">
        <f t="shared" si="8"/>
        <v>0</v>
      </c>
    </row>
    <row r="359" spans="1:5" s="90" customFormat="1" ht="24" customHeight="1" hidden="1">
      <c r="A359" s="119" t="s">
        <v>172</v>
      </c>
      <c r="B359" s="106"/>
      <c r="C359" s="106"/>
      <c r="D359" s="106"/>
      <c r="E359" s="120">
        <f t="shared" si="8"/>
        <v>0</v>
      </c>
    </row>
    <row r="360" spans="1:5" s="90" customFormat="1" ht="24" customHeight="1" hidden="1">
      <c r="A360" s="119" t="s">
        <v>335</v>
      </c>
      <c r="B360" s="106"/>
      <c r="C360" s="106"/>
      <c r="D360" s="106"/>
      <c r="E360" s="120">
        <f t="shared" si="8"/>
        <v>0</v>
      </c>
    </row>
    <row r="361" spans="1:5" s="90" customFormat="1" ht="24" customHeight="1" hidden="1">
      <c r="A361" s="119" t="s">
        <v>336</v>
      </c>
      <c r="B361" s="106"/>
      <c r="C361" s="106"/>
      <c r="D361" s="106"/>
      <c r="E361" s="120">
        <f t="shared" si="8"/>
        <v>0</v>
      </c>
    </row>
    <row r="362" spans="1:5" s="90" customFormat="1" ht="21" customHeight="1">
      <c r="A362" s="119" t="s">
        <v>337</v>
      </c>
      <c r="B362" s="106">
        <f>SUM(B363)</f>
        <v>0</v>
      </c>
      <c r="C362" s="106">
        <f>SUM(C363)</f>
        <v>0</v>
      </c>
      <c r="D362" s="106">
        <f>SUM(D363)</f>
        <v>0</v>
      </c>
      <c r="E362" s="120">
        <f t="shared" si="8"/>
        <v>0</v>
      </c>
    </row>
    <row r="363" spans="1:5" s="90" customFormat="1" ht="24" customHeight="1" hidden="1">
      <c r="A363" s="119" t="s">
        <v>338</v>
      </c>
      <c r="B363" s="106"/>
      <c r="C363" s="106"/>
      <c r="D363" s="106"/>
      <c r="E363" s="120">
        <f t="shared" si="8"/>
        <v>0</v>
      </c>
    </row>
    <row r="364" spans="1:5" s="90" customFormat="1" ht="21" customHeight="1">
      <c r="A364" s="119" t="s">
        <v>39</v>
      </c>
      <c r="B364" s="106">
        <f>SUM(B365,B370,B379,B385,B391,B395,B399,B403,B409,B416)</f>
        <v>62426</v>
      </c>
      <c r="C364" s="106">
        <f>SUM(C365,C370,C379,C385,C391,C395,C399,C403,C409,C416)</f>
        <v>9058</v>
      </c>
      <c r="D364" s="106">
        <f>SUM(D365,D370,D379,D385,D391,D395,D399,D403,D409,D416)</f>
        <v>-13927</v>
      </c>
      <c r="E364" s="120">
        <f t="shared" si="8"/>
        <v>57557</v>
      </c>
    </row>
    <row r="365" spans="1:5" s="90" customFormat="1" ht="21" customHeight="1">
      <c r="A365" s="119" t="s">
        <v>339</v>
      </c>
      <c r="B365" s="106">
        <f>SUM(B366:B369)</f>
        <v>1364</v>
      </c>
      <c r="C365" s="106">
        <f>SUM(C366:C369)</f>
        <v>85</v>
      </c>
      <c r="D365" s="106">
        <f>SUM(D366:D369)</f>
        <v>-158</v>
      </c>
      <c r="E365" s="120">
        <f t="shared" si="8"/>
        <v>1291</v>
      </c>
    </row>
    <row r="366" spans="1:5" s="90" customFormat="1" ht="21" customHeight="1">
      <c r="A366" s="119" t="s">
        <v>130</v>
      </c>
      <c r="B366" s="106">
        <v>403</v>
      </c>
      <c r="C366" s="106">
        <f>51+5</f>
        <v>56</v>
      </c>
      <c r="D366" s="106">
        <f>(51+1+63-5)*-1</f>
        <v>-110</v>
      </c>
      <c r="E366" s="120">
        <f t="shared" si="8"/>
        <v>349</v>
      </c>
    </row>
    <row r="367" spans="1:5" s="90" customFormat="1" ht="24" customHeight="1" hidden="1">
      <c r="A367" s="119" t="s">
        <v>131</v>
      </c>
      <c r="B367" s="106"/>
      <c r="C367" s="106"/>
      <c r="D367" s="106"/>
      <c r="E367" s="120">
        <f t="shared" si="8"/>
        <v>0</v>
      </c>
    </row>
    <row r="368" spans="1:5" s="90" customFormat="1" ht="24" customHeight="1" hidden="1">
      <c r="A368" s="119" t="s">
        <v>132</v>
      </c>
      <c r="B368" s="106"/>
      <c r="C368" s="106"/>
      <c r="D368" s="106"/>
      <c r="E368" s="120">
        <f t="shared" si="8"/>
        <v>0</v>
      </c>
    </row>
    <row r="369" spans="1:5" s="90" customFormat="1" ht="21" customHeight="1">
      <c r="A369" s="119" t="s">
        <v>340</v>
      </c>
      <c r="B369" s="106">
        <v>961</v>
      </c>
      <c r="C369" s="106">
        <f>28+1</f>
        <v>29</v>
      </c>
      <c r="D369" s="106">
        <f>(28+20)*-1</f>
        <v>-48</v>
      </c>
      <c r="E369" s="120">
        <f t="shared" si="8"/>
        <v>942</v>
      </c>
    </row>
    <row r="370" spans="1:5" s="90" customFormat="1" ht="21" customHeight="1">
      <c r="A370" s="119" t="s">
        <v>341</v>
      </c>
      <c r="B370" s="106">
        <f>SUM(B371:B378)</f>
        <v>53125</v>
      </c>
      <c r="C370" s="106">
        <f>SUM(C371:C378)</f>
        <v>8883</v>
      </c>
      <c r="D370" s="106">
        <f>SUM(D371:D378)</f>
        <v>-13638</v>
      </c>
      <c r="E370" s="120">
        <f t="shared" si="8"/>
        <v>48370</v>
      </c>
    </row>
    <row r="371" spans="1:5" s="90" customFormat="1" ht="21" customHeight="1">
      <c r="A371" s="119" t="s">
        <v>342</v>
      </c>
      <c r="B371" s="106">
        <v>1446</v>
      </c>
      <c r="C371" s="106">
        <f>260+3</f>
        <v>263</v>
      </c>
      <c r="D371" s="106">
        <f>(260+151)*-1</f>
        <v>-411</v>
      </c>
      <c r="E371" s="120">
        <f t="shared" si="8"/>
        <v>1298</v>
      </c>
    </row>
    <row r="372" spans="1:5" s="90" customFormat="1" ht="21" customHeight="1">
      <c r="A372" s="119" t="s">
        <v>343</v>
      </c>
      <c r="B372" s="106">
        <v>31600</v>
      </c>
      <c r="C372" s="106">
        <f>5345+200</f>
        <v>5545</v>
      </c>
      <c r="D372" s="106">
        <f>(5345+3397)*-1</f>
        <v>-8742</v>
      </c>
      <c r="E372" s="120">
        <f t="shared" si="8"/>
        <v>28403</v>
      </c>
    </row>
    <row r="373" spans="1:5" s="90" customFormat="1" ht="21" customHeight="1">
      <c r="A373" s="119" t="s">
        <v>344</v>
      </c>
      <c r="B373" s="106">
        <v>18662</v>
      </c>
      <c r="C373" s="106">
        <f>2918+157</f>
        <v>3075</v>
      </c>
      <c r="D373" s="106">
        <f>(2918+1567)*-1</f>
        <v>-4485</v>
      </c>
      <c r="E373" s="120">
        <f t="shared" si="8"/>
        <v>17252</v>
      </c>
    </row>
    <row r="374" spans="1:5" s="90" customFormat="1" ht="21" customHeight="1">
      <c r="A374" s="119" t="s">
        <v>345</v>
      </c>
      <c r="B374" s="121">
        <v>-22</v>
      </c>
      <c r="C374" s="121"/>
      <c r="D374" s="121"/>
      <c r="E374" s="120">
        <f t="shared" si="8"/>
        <v>-22</v>
      </c>
    </row>
    <row r="375" spans="1:5" s="90" customFormat="1" ht="21" customHeight="1">
      <c r="A375" s="119" t="s">
        <v>346</v>
      </c>
      <c r="B375" s="106">
        <v>29</v>
      </c>
      <c r="C375" s="106"/>
      <c r="D375" s="106"/>
      <c r="E375" s="120">
        <f t="shared" si="8"/>
        <v>29</v>
      </c>
    </row>
    <row r="376" spans="1:5" s="90" customFormat="1" ht="24" customHeight="1" hidden="1">
      <c r="A376" s="119" t="s">
        <v>347</v>
      </c>
      <c r="B376" s="106"/>
      <c r="C376" s="106"/>
      <c r="D376" s="106"/>
      <c r="E376" s="120">
        <f t="shared" si="8"/>
        <v>0</v>
      </c>
    </row>
    <row r="377" spans="1:5" s="90" customFormat="1" ht="24" customHeight="1" hidden="1">
      <c r="A377" s="119" t="s">
        <v>348</v>
      </c>
      <c r="B377" s="106"/>
      <c r="C377" s="106"/>
      <c r="D377" s="106"/>
      <c r="E377" s="120">
        <f t="shared" si="8"/>
        <v>0</v>
      </c>
    </row>
    <row r="378" spans="1:5" s="90" customFormat="1" ht="21" customHeight="1">
      <c r="A378" s="119" t="s">
        <v>349</v>
      </c>
      <c r="B378" s="106">
        <v>1410</v>
      </c>
      <c r="C378" s="106"/>
      <c r="D378" s="106"/>
      <c r="E378" s="120">
        <f t="shared" si="8"/>
        <v>1410</v>
      </c>
    </row>
    <row r="379" spans="1:5" s="90" customFormat="1" ht="21" customHeight="1">
      <c r="A379" s="119" t="s">
        <v>350</v>
      </c>
      <c r="B379" s="106">
        <f>SUM(B380:B384)</f>
        <v>20</v>
      </c>
      <c r="C379" s="106">
        <f>SUM(C380:C384)</f>
        <v>0</v>
      </c>
      <c r="D379" s="106">
        <f>SUM(D380:D384)</f>
        <v>0</v>
      </c>
      <c r="E379" s="120">
        <f t="shared" si="8"/>
        <v>20</v>
      </c>
    </row>
    <row r="380" spans="1:5" s="90" customFormat="1" ht="24" customHeight="1" hidden="1">
      <c r="A380" s="119" t="s">
        <v>351</v>
      </c>
      <c r="B380" s="106"/>
      <c r="C380" s="106"/>
      <c r="D380" s="106"/>
      <c r="E380" s="120">
        <f t="shared" si="8"/>
        <v>0</v>
      </c>
    </row>
    <row r="381" spans="1:5" s="90" customFormat="1" ht="21" customHeight="1">
      <c r="A381" s="119" t="s">
        <v>352</v>
      </c>
      <c r="B381" s="106">
        <v>20</v>
      </c>
      <c r="C381" s="106"/>
      <c r="D381" s="106"/>
      <c r="E381" s="120">
        <f t="shared" si="8"/>
        <v>20</v>
      </c>
    </row>
    <row r="382" spans="1:5" s="90" customFormat="1" ht="24" customHeight="1" hidden="1">
      <c r="A382" s="119" t="s">
        <v>353</v>
      </c>
      <c r="B382" s="106"/>
      <c r="C382" s="106"/>
      <c r="D382" s="106"/>
      <c r="E382" s="120">
        <f t="shared" si="8"/>
        <v>0</v>
      </c>
    </row>
    <row r="383" spans="1:5" s="90" customFormat="1" ht="24" customHeight="1" hidden="1">
      <c r="A383" s="119" t="s">
        <v>354</v>
      </c>
      <c r="B383" s="106"/>
      <c r="C383" s="106"/>
      <c r="D383" s="106"/>
      <c r="E383" s="120">
        <f t="shared" si="8"/>
        <v>0</v>
      </c>
    </row>
    <row r="384" spans="1:5" s="90" customFormat="1" ht="24" customHeight="1" hidden="1">
      <c r="A384" s="119" t="s">
        <v>355</v>
      </c>
      <c r="B384" s="106"/>
      <c r="C384" s="106"/>
      <c r="D384" s="106"/>
      <c r="E384" s="120">
        <f t="shared" si="8"/>
        <v>0</v>
      </c>
    </row>
    <row r="385" spans="1:5" s="90" customFormat="1" ht="21" customHeight="1">
      <c r="A385" s="119" t="s">
        <v>356</v>
      </c>
      <c r="B385" s="106">
        <f>SUM(B386:B390)</f>
        <v>0</v>
      </c>
      <c r="C385" s="106">
        <f>SUM(C386:C390)</f>
        <v>0</v>
      </c>
      <c r="D385" s="106">
        <f>SUM(D386:D390)</f>
        <v>0</v>
      </c>
      <c r="E385" s="120">
        <f t="shared" si="8"/>
        <v>0</v>
      </c>
    </row>
    <row r="386" spans="1:5" s="90" customFormat="1" ht="24" customHeight="1" hidden="1">
      <c r="A386" s="119" t="s">
        <v>357</v>
      </c>
      <c r="B386" s="106"/>
      <c r="C386" s="106"/>
      <c r="D386" s="106"/>
      <c r="E386" s="120">
        <f t="shared" si="8"/>
        <v>0</v>
      </c>
    </row>
    <row r="387" spans="1:5" s="90" customFormat="1" ht="24" customHeight="1" hidden="1">
      <c r="A387" s="119" t="s">
        <v>358</v>
      </c>
      <c r="B387" s="106"/>
      <c r="C387" s="106"/>
      <c r="D387" s="106"/>
      <c r="E387" s="120">
        <f t="shared" si="8"/>
        <v>0</v>
      </c>
    </row>
    <row r="388" spans="1:5" s="90" customFormat="1" ht="24" customHeight="1" hidden="1">
      <c r="A388" s="119" t="s">
        <v>359</v>
      </c>
      <c r="B388" s="106"/>
      <c r="C388" s="106"/>
      <c r="D388" s="106"/>
      <c r="E388" s="120">
        <f t="shared" si="8"/>
        <v>0</v>
      </c>
    </row>
    <row r="389" spans="1:5" s="90" customFormat="1" ht="24" customHeight="1" hidden="1">
      <c r="A389" s="119" t="s">
        <v>360</v>
      </c>
      <c r="B389" s="106"/>
      <c r="C389" s="106"/>
      <c r="D389" s="106"/>
      <c r="E389" s="120">
        <f t="shared" si="8"/>
        <v>0</v>
      </c>
    </row>
    <row r="390" spans="1:5" s="90" customFormat="1" ht="24" customHeight="1" hidden="1">
      <c r="A390" s="119" t="s">
        <v>361</v>
      </c>
      <c r="B390" s="106"/>
      <c r="C390" s="106"/>
      <c r="D390" s="106"/>
      <c r="E390" s="120">
        <f aca="true" t="shared" si="9" ref="E390:E453">B390+C390+D390</f>
        <v>0</v>
      </c>
    </row>
    <row r="391" spans="1:5" s="90" customFormat="1" ht="21" customHeight="1">
      <c r="A391" s="119" t="s">
        <v>362</v>
      </c>
      <c r="B391" s="106">
        <f>SUM(B392:B394)</f>
        <v>0</v>
      </c>
      <c r="C391" s="106">
        <f>SUM(C392:C394)</f>
        <v>0</v>
      </c>
      <c r="D391" s="106">
        <f>SUM(D392:D394)</f>
        <v>0</v>
      </c>
      <c r="E391" s="120">
        <f t="shared" si="9"/>
        <v>0</v>
      </c>
    </row>
    <row r="392" spans="1:5" s="90" customFormat="1" ht="24" customHeight="1" hidden="1">
      <c r="A392" s="119" t="s">
        <v>363</v>
      </c>
      <c r="B392" s="106"/>
      <c r="C392" s="106"/>
      <c r="D392" s="106"/>
      <c r="E392" s="120">
        <f t="shared" si="9"/>
        <v>0</v>
      </c>
    </row>
    <row r="393" spans="1:5" s="90" customFormat="1" ht="24" customHeight="1" hidden="1">
      <c r="A393" s="119" t="s">
        <v>364</v>
      </c>
      <c r="B393" s="106"/>
      <c r="C393" s="106"/>
      <c r="D393" s="106"/>
      <c r="E393" s="120">
        <f t="shared" si="9"/>
        <v>0</v>
      </c>
    </row>
    <row r="394" spans="1:5" s="90" customFormat="1" ht="24" customHeight="1" hidden="1">
      <c r="A394" s="119" t="s">
        <v>365</v>
      </c>
      <c r="B394" s="106"/>
      <c r="C394" s="106"/>
      <c r="D394" s="106"/>
      <c r="E394" s="120">
        <f t="shared" si="9"/>
        <v>0</v>
      </c>
    </row>
    <row r="395" spans="1:5" s="90" customFormat="1" ht="21" customHeight="1">
      <c r="A395" s="119" t="s">
        <v>366</v>
      </c>
      <c r="B395" s="106">
        <f>SUM(B396:B398)</f>
        <v>0</v>
      </c>
      <c r="C395" s="106">
        <f>SUM(C396:C398)</f>
        <v>0</v>
      </c>
      <c r="D395" s="106">
        <f>SUM(D396:D398)</f>
        <v>0</v>
      </c>
      <c r="E395" s="120">
        <f t="shared" si="9"/>
        <v>0</v>
      </c>
    </row>
    <row r="396" spans="1:5" s="90" customFormat="1" ht="24" customHeight="1" hidden="1">
      <c r="A396" s="119" t="s">
        <v>367</v>
      </c>
      <c r="B396" s="106"/>
      <c r="C396" s="106"/>
      <c r="D396" s="106"/>
      <c r="E396" s="120">
        <f t="shared" si="9"/>
        <v>0</v>
      </c>
    </row>
    <row r="397" spans="1:5" s="90" customFormat="1" ht="24" customHeight="1" hidden="1">
      <c r="A397" s="119" t="s">
        <v>368</v>
      </c>
      <c r="B397" s="106"/>
      <c r="C397" s="106"/>
      <c r="D397" s="106"/>
      <c r="E397" s="120">
        <f t="shared" si="9"/>
        <v>0</v>
      </c>
    </row>
    <row r="398" spans="1:5" s="90" customFormat="1" ht="24" customHeight="1" hidden="1">
      <c r="A398" s="119" t="s">
        <v>369</v>
      </c>
      <c r="B398" s="106"/>
      <c r="C398" s="106"/>
      <c r="D398" s="106"/>
      <c r="E398" s="120">
        <f t="shared" si="9"/>
        <v>0</v>
      </c>
    </row>
    <row r="399" spans="1:5" s="90" customFormat="1" ht="21" customHeight="1">
      <c r="A399" s="119" t="s">
        <v>370</v>
      </c>
      <c r="B399" s="106">
        <f>SUM(B400:B402)</f>
        <v>259</v>
      </c>
      <c r="C399" s="106">
        <f>SUM(C400:C402)</f>
        <v>25</v>
      </c>
      <c r="D399" s="106">
        <f>SUM(D400:D402)</f>
        <v>-40</v>
      </c>
      <c r="E399" s="120">
        <f t="shared" si="9"/>
        <v>244</v>
      </c>
    </row>
    <row r="400" spans="1:5" s="90" customFormat="1" ht="21" customHeight="1">
      <c r="A400" s="119" t="s">
        <v>371</v>
      </c>
      <c r="B400" s="106">
        <v>259</v>
      </c>
      <c r="C400" s="106">
        <f>24+1</f>
        <v>25</v>
      </c>
      <c r="D400" s="106">
        <f>(24+16)*-1</f>
        <v>-40</v>
      </c>
      <c r="E400" s="120">
        <f t="shared" si="9"/>
        <v>244</v>
      </c>
    </row>
    <row r="401" spans="1:5" s="90" customFormat="1" ht="24" customHeight="1" hidden="1">
      <c r="A401" s="119" t="s">
        <v>372</v>
      </c>
      <c r="B401" s="106"/>
      <c r="C401" s="106"/>
      <c r="D401" s="106"/>
      <c r="E401" s="120">
        <f t="shared" si="9"/>
        <v>0</v>
      </c>
    </row>
    <row r="402" spans="1:5" s="90" customFormat="1" ht="24" customHeight="1" hidden="1">
      <c r="A402" s="119" t="s">
        <v>373</v>
      </c>
      <c r="B402" s="106"/>
      <c r="C402" s="106"/>
      <c r="D402" s="106"/>
      <c r="E402" s="120">
        <f t="shared" si="9"/>
        <v>0</v>
      </c>
    </row>
    <row r="403" spans="1:5" s="90" customFormat="1" ht="21" customHeight="1">
      <c r="A403" s="119" t="s">
        <v>374</v>
      </c>
      <c r="B403" s="106">
        <f>SUM(B404:B408)</f>
        <v>1058</v>
      </c>
      <c r="C403" s="106">
        <f>SUM(C404:C408)</f>
        <v>65</v>
      </c>
      <c r="D403" s="106">
        <f>SUM(D404:D408)</f>
        <v>-91</v>
      </c>
      <c r="E403" s="120">
        <f t="shared" si="9"/>
        <v>1032</v>
      </c>
    </row>
    <row r="404" spans="1:5" s="90" customFormat="1" ht="21" customHeight="1">
      <c r="A404" s="119" t="s">
        <v>375</v>
      </c>
      <c r="B404" s="106">
        <v>978</v>
      </c>
      <c r="C404" s="106">
        <f>52+2</f>
        <v>54</v>
      </c>
      <c r="D404" s="106">
        <f>(52+17)*-1</f>
        <v>-69</v>
      </c>
      <c r="E404" s="120">
        <f t="shared" si="9"/>
        <v>963</v>
      </c>
    </row>
    <row r="405" spans="1:5" s="90" customFormat="1" ht="21" customHeight="1">
      <c r="A405" s="119" t="s">
        <v>376</v>
      </c>
      <c r="B405" s="106">
        <v>80</v>
      </c>
      <c r="C405" s="106">
        <f>10+1</f>
        <v>11</v>
      </c>
      <c r="D405" s="106">
        <f>(10+12)*-1</f>
        <v>-22</v>
      </c>
      <c r="E405" s="120">
        <f t="shared" si="9"/>
        <v>69</v>
      </c>
    </row>
    <row r="406" spans="1:5" s="90" customFormat="1" ht="24" customHeight="1" hidden="1">
      <c r="A406" s="119" t="s">
        <v>377</v>
      </c>
      <c r="B406" s="106"/>
      <c r="C406" s="106"/>
      <c r="D406" s="106"/>
      <c r="E406" s="120">
        <f t="shared" si="9"/>
        <v>0</v>
      </c>
    </row>
    <row r="407" spans="1:5" s="90" customFormat="1" ht="24" customHeight="1" hidden="1">
      <c r="A407" s="119" t="s">
        <v>378</v>
      </c>
      <c r="B407" s="106"/>
      <c r="C407" s="106"/>
      <c r="D407" s="106"/>
      <c r="E407" s="120">
        <f t="shared" si="9"/>
        <v>0</v>
      </c>
    </row>
    <row r="408" spans="1:5" s="90" customFormat="1" ht="24" customHeight="1" hidden="1">
      <c r="A408" s="119" t="s">
        <v>379</v>
      </c>
      <c r="B408" s="106"/>
      <c r="C408" s="106"/>
      <c r="D408" s="106"/>
      <c r="E408" s="120">
        <f t="shared" si="9"/>
        <v>0</v>
      </c>
    </row>
    <row r="409" spans="1:5" s="90" customFormat="1" ht="21" customHeight="1">
      <c r="A409" s="119" t="s">
        <v>380</v>
      </c>
      <c r="B409" s="106">
        <f>SUM(B410:B415)</f>
        <v>5020</v>
      </c>
      <c r="C409" s="106">
        <f>SUM(C410:C415)</f>
        <v>0</v>
      </c>
      <c r="D409" s="106">
        <f>SUM(D410:D415)</f>
        <v>0</v>
      </c>
      <c r="E409" s="120">
        <f t="shared" si="9"/>
        <v>5020</v>
      </c>
    </row>
    <row r="410" spans="1:5" s="90" customFormat="1" ht="24" customHeight="1" hidden="1">
      <c r="A410" s="119" t="s">
        <v>381</v>
      </c>
      <c r="B410" s="106"/>
      <c r="C410" s="106"/>
      <c r="D410" s="106"/>
      <c r="E410" s="120">
        <f t="shared" si="9"/>
        <v>0</v>
      </c>
    </row>
    <row r="411" spans="1:5" s="90" customFormat="1" ht="24" customHeight="1" hidden="1">
      <c r="A411" s="119" t="s">
        <v>382</v>
      </c>
      <c r="B411" s="106"/>
      <c r="C411" s="106"/>
      <c r="D411" s="106"/>
      <c r="E411" s="120">
        <f t="shared" si="9"/>
        <v>0</v>
      </c>
    </row>
    <row r="412" spans="1:5" s="90" customFormat="1" ht="24" customHeight="1" hidden="1">
      <c r="A412" s="119" t="s">
        <v>383</v>
      </c>
      <c r="B412" s="106"/>
      <c r="C412" s="106"/>
      <c r="D412" s="106"/>
      <c r="E412" s="120">
        <f t="shared" si="9"/>
        <v>0</v>
      </c>
    </row>
    <row r="413" spans="1:5" s="90" customFormat="1" ht="24" customHeight="1" hidden="1">
      <c r="A413" s="119" t="s">
        <v>384</v>
      </c>
      <c r="B413" s="106"/>
      <c r="C413" s="106"/>
      <c r="D413" s="106"/>
      <c r="E413" s="120">
        <f t="shared" si="9"/>
        <v>0</v>
      </c>
    </row>
    <row r="414" spans="1:5" s="90" customFormat="1" ht="24" customHeight="1" hidden="1">
      <c r="A414" s="119" t="s">
        <v>385</v>
      </c>
      <c r="B414" s="106"/>
      <c r="C414" s="106"/>
      <c r="D414" s="106"/>
      <c r="E414" s="120">
        <f t="shared" si="9"/>
        <v>0</v>
      </c>
    </row>
    <row r="415" spans="1:5" s="90" customFormat="1" ht="21" customHeight="1">
      <c r="A415" s="119" t="s">
        <v>386</v>
      </c>
      <c r="B415" s="106">
        <v>5020</v>
      </c>
      <c r="C415" s="106"/>
      <c r="D415" s="106"/>
      <c r="E415" s="120">
        <f t="shared" si="9"/>
        <v>5020</v>
      </c>
    </row>
    <row r="416" spans="1:5" s="90" customFormat="1" ht="21" customHeight="1">
      <c r="A416" s="119" t="s">
        <v>387</v>
      </c>
      <c r="B416" s="106">
        <v>1580</v>
      </c>
      <c r="C416" s="106"/>
      <c r="D416" s="106"/>
      <c r="E416" s="120">
        <f t="shared" si="9"/>
        <v>1580</v>
      </c>
    </row>
    <row r="417" spans="1:5" s="90" customFormat="1" ht="21" customHeight="1">
      <c r="A417" s="119" t="s">
        <v>41</v>
      </c>
      <c r="B417" s="106">
        <f>SUM(B418,B423,B432,B438,B444,B449,B454,B461,B465,B468)</f>
        <v>520</v>
      </c>
      <c r="C417" s="106">
        <f>SUM(C418,C423,C432,C438,C444,C449,C454,C461,C465,C468)</f>
        <v>61</v>
      </c>
      <c r="D417" s="106">
        <f>SUM(D418,D423,D432,D438,D444,D449,D454,D461,D465,D468)</f>
        <v>-114</v>
      </c>
      <c r="E417" s="120">
        <f t="shared" si="9"/>
        <v>467</v>
      </c>
    </row>
    <row r="418" spans="1:5" s="90" customFormat="1" ht="21" customHeight="1">
      <c r="A418" s="119" t="s">
        <v>388</v>
      </c>
      <c r="B418" s="106">
        <f>SUM(B419:B422)</f>
        <v>383</v>
      </c>
      <c r="C418" s="106">
        <f>SUM(C419:C422)</f>
        <v>61</v>
      </c>
      <c r="D418" s="106">
        <f>SUM(D419:D422)</f>
        <v>-114</v>
      </c>
      <c r="E418" s="120">
        <f t="shared" si="9"/>
        <v>330</v>
      </c>
    </row>
    <row r="419" spans="1:5" s="90" customFormat="1" ht="21" customHeight="1">
      <c r="A419" s="119" t="s">
        <v>130</v>
      </c>
      <c r="B419" s="106">
        <v>383</v>
      </c>
      <c r="C419" s="106">
        <f>58+3</f>
        <v>61</v>
      </c>
      <c r="D419" s="106">
        <f>(58+1+61-6)*-1</f>
        <v>-114</v>
      </c>
      <c r="E419" s="120">
        <f t="shared" si="9"/>
        <v>330</v>
      </c>
    </row>
    <row r="420" spans="1:5" s="90" customFormat="1" ht="24" customHeight="1" hidden="1">
      <c r="A420" s="119" t="s">
        <v>131</v>
      </c>
      <c r="B420" s="106"/>
      <c r="C420" s="106"/>
      <c r="D420" s="106"/>
      <c r="E420" s="120">
        <f t="shared" si="9"/>
        <v>0</v>
      </c>
    </row>
    <row r="421" spans="1:5" s="90" customFormat="1" ht="24" customHeight="1" hidden="1">
      <c r="A421" s="119" t="s">
        <v>132</v>
      </c>
      <c r="B421" s="106"/>
      <c r="C421" s="106"/>
      <c r="D421" s="106"/>
      <c r="E421" s="120">
        <f t="shared" si="9"/>
        <v>0</v>
      </c>
    </row>
    <row r="422" spans="1:5" s="90" customFormat="1" ht="24" customHeight="1" hidden="1">
      <c r="A422" s="119" t="s">
        <v>389</v>
      </c>
      <c r="B422" s="106"/>
      <c r="C422" s="106"/>
      <c r="D422" s="106"/>
      <c r="E422" s="120">
        <f t="shared" si="9"/>
        <v>0</v>
      </c>
    </row>
    <row r="423" spans="1:5" s="90" customFormat="1" ht="21" customHeight="1">
      <c r="A423" s="119" t="s">
        <v>390</v>
      </c>
      <c r="B423" s="106">
        <f>SUM(B424:B431)</f>
        <v>0</v>
      </c>
      <c r="C423" s="106">
        <f>SUM(C424:C431)</f>
        <v>0</v>
      </c>
      <c r="D423" s="106">
        <f>SUM(D424:D431)</f>
        <v>0</v>
      </c>
      <c r="E423" s="120">
        <f t="shared" si="9"/>
        <v>0</v>
      </c>
    </row>
    <row r="424" spans="1:5" s="90" customFormat="1" ht="24" customHeight="1" hidden="1">
      <c r="A424" s="119" t="s">
        <v>391</v>
      </c>
      <c r="B424" s="106"/>
      <c r="C424" s="106"/>
      <c r="D424" s="106"/>
      <c r="E424" s="120">
        <f t="shared" si="9"/>
        <v>0</v>
      </c>
    </row>
    <row r="425" spans="1:5" s="90" customFormat="1" ht="24" customHeight="1" hidden="1">
      <c r="A425" s="119" t="s">
        <v>392</v>
      </c>
      <c r="B425" s="106"/>
      <c r="C425" s="106"/>
      <c r="D425" s="106"/>
      <c r="E425" s="120">
        <f t="shared" si="9"/>
        <v>0</v>
      </c>
    </row>
    <row r="426" spans="1:5" s="90" customFormat="1" ht="24" customHeight="1" hidden="1">
      <c r="A426" s="119" t="s">
        <v>393</v>
      </c>
      <c r="B426" s="106"/>
      <c r="C426" s="106"/>
      <c r="D426" s="106"/>
      <c r="E426" s="120">
        <f t="shared" si="9"/>
        <v>0</v>
      </c>
    </row>
    <row r="427" spans="1:5" s="90" customFormat="1" ht="24" customHeight="1" hidden="1">
      <c r="A427" s="119" t="s">
        <v>394</v>
      </c>
      <c r="B427" s="106"/>
      <c r="C427" s="106"/>
      <c r="D427" s="106"/>
      <c r="E427" s="120">
        <f t="shared" si="9"/>
        <v>0</v>
      </c>
    </row>
    <row r="428" spans="1:5" s="90" customFormat="1" ht="24" customHeight="1" hidden="1">
      <c r="A428" s="119" t="s">
        <v>395</v>
      </c>
      <c r="B428" s="106"/>
      <c r="C428" s="106"/>
      <c r="D428" s="106"/>
      <c r="E428" s="120">
        <f t="shared" si="9"/>
        <v>0</v>
      </c>
    </row>
    <row r="429" spans="1:5" s="90" customFormat="1" ht="24" customHeight="1" hidden="1">
      <c r="A429" s="119" t="s">
        <v>396</v>
      </c>
      <c r="B429" s="106"/>
      <c r="C429" s="106"/>
      <c r="D429" s="106"/>
      <c r="E429" s="120">
        <f t="shared" si="9"/>
        <v>0</v>
      </c>
    </row>
    <row r="430" spans="1:5" s="90" customFormat="1" ht="24" customHeight="1" hidden="1">
      <c r="A430" s="119" t="s">
        <v>397</v>
      </c>
      <c r="B430" s="106"/>
      <c r="C430" s="106"/>
      <c r="D430" s="106"/>
      <c r="E430" s="120">
        <f t="shared" si="9"/>
        <v>0</v>
      </c>
    </row>
    <row r="431" spans="1:5" s="90" customFormat="1" ht="24" customHeight="1" hidden="1">
      <c r="A431" s="119" t="s">
        <v>398</v>
      </c>
      <c r="B431" s="106"/>
      <c r="C431" s="106"/>
      <c r="D431" s="106"/>
      <c r="E431" s="120">
        <f t="shared" si="9"/>
        <v>0</v>
      </c>
    </row>
    <row r="432" spans="1:5" s="90" customFormat="1" ht="21" customHeight="1">
      <c r="A432" s="119" t="s">
        <v>399</v>
      </c>
      <c r="B432" s="106">
        <f>SUM(B433:B437)</f>
        <v>0</v>
      </c>
      <c r="C432" s="106">
        <f>SUM(C433:C437)</f>
        <v>0</v>
      </c>
      <c r="D432" s="106">
        <f>SUM(D433:D437)</f>
        <v>0</v>
      </c>
      <c r="E432" s="120">
        <f t="shared" si="9"/>
        <v>0</v>
      </c>
    </row>
    <row r="433" spans="1:5" s="90" customFormat="1" ht="24" customHeight="1" hidden="1">
      <c r="A433" s="119" t="s">
        <v>391</v>
      </c>
      <c r="B433" s="106"/>
      <c r="C433" s="106"/>
      <c r="D433" s="106"/>
      <c r="E433" s="120">
        <f t="shared" si="9"/>
        <v>0</v>
      </c>
    </row>
    <row r="434" spans="1:5" s="90" customFormat="1" ht="24" customHeight="1" hidden="1">
      <c r="A434" s="119" t="s">
        <v>400</v>
      </c>
      <c r="B434" s="106"/>
      <c r="C434" s="106"/>
      <c r="D434" s="106"/>
      <c r="E434" s="120">
        <f t="shared" si="9"/>
        <v>0</v>
      </c>
    </row>
    <row r="435" spans="1:5" s="90" customFormat="1" ht="24" customHeight="1" hidden="1">
      <c r="A435" s="119" t="s">
        <v>401</v>
      </c>
      <c r="B435" s="106"/>
      <c r="C435" s="106"/>
      <c r="D435" s="106"/>
      <c r="E435" s="120">
        <f t="shared" si="9"/>
        <v>0</v>
      </c>
    </row>
    <row r="436" spans="1:5" s="90" customFormat="1" ht="24" customHeight="1" hidden="1">
      <c r="A436" s="119" t="s">
        <v>402</v>
      </c>
      <c r="B436" s="106"/>
      <c r="C436" s="106"/>
      <c r="D436" s="106"/>
      <c r="E436" s="120">
        <f t="shared" si="9"/>
        <v>0</v>
      </c>
    </row>
    <row r="437" spans="1:5" s="90" customFormat="1" ht="24" customHeight="1" hidden="1">
      <c r="A437" s="119" t="s">
        <v>403</v>
      </c>
      <c r="B437" s="106"/>
      <c r="C437" s="106"/>
      <c r="D437" s="106"/>
      <c r="E437" s="120">
        <f t="shared" si="9"/>
        <v>0</v>
      </c>
    </row>
    <row r="438" spans="1:5" s="90" customFormat="1" ht="21" customHeight="1">
      <c r="A438" s="119" t="s">
        <v>404</v>
      </c>
      <c r="B438" s="106">
        <f>SUM(B439:B443)</f>
        <v>0</v>
      </c>
      <c r="C438" s="106">
        <f>SUM(C439:C443)</f>
        <v>0</v>
      </c>
      <c r="D438" s="106">
        <f>SUM(D439:D443)</f>
        <v>0</v>
      </c>
      <c r="E438" s="120">
        <f t="shared" si="9"/>
        <v>0</v>
      </c>
    </row>
    <row r="439" spans="1:5" s="90" customFormat="1" ht="24" customHeight="1" hidden="1">
      <c r="A439" s="119" t="s">
        <v>391</v>
      </c>
      <c r="B439" s="106"/>
      <c r="C439" s="106"/>
      <c r="D439" s="106"/>
      <c r="E439" s="120">
        <f t="shared" si="9"/>
        <v>0</v>
      </c>
    </row>
    <row r="440" spans="1:5" s="90" customFormat="1" ht="24" customHeight="1" hidden="1">
      <c r="A440" s="119" t="s">
        <v>405</v>
      </c>
      <c r="B440" s="106"/>
      <c r="C440" s="106"/>
      <c r="D440" s="106"/>
      <c r="E440" s="120">
        <f t="shared" si="9"/>
        <v>0</v>
      </c>
    </row>
    <row r="441" spans="1:5" s="90" customFormat="1" ht="24" customHeight="1" hidden="1">
      <c r="A441" s="119" t="s">
        <v>406</v>
      </c>
      <c r="B441" s="106"/>
      <c r="C441" s="106"/>
      <c r="D441" s="106"/>
      <c r="E441" s="120">
        <f t="shared" si="9"/>
        <v>0</v>
      </c>
    </row>
    <row r="442" spans="1:5" s="90" customFormat="1" ht="24" customHeight="1" hidden="1">
      <c r="A442" s="119" t="s">
        <v>407</v>
      </c>
      <c r="B442" s="106"/>
      <c r="C442" s="106"/>
      <c r="D442" s="106"/>
      <c r="E442" s="120">
        <f t="shared" si="9"/>
        <v>0</v>
      </c>
    </row>
    <row r="443" spans="1:5" s="90" customFormat="1" ht="24" customHeight="1" hidden="1">
      <c r="A443" s="119" t="s">
        <v>408</v>
      </c>
      <c r="B443" s="106"/>
      <c r="C443" s="106"/>
      <c r="D443" s="106"/>
      <c r="E443" s="120">
        <f t="shared" si="9"/>
        <v>0</v>
      </c>
    </row>
    <row r="444" spans="1:5" s="90" customFormat="1" ht="21" customHeight="1">
      <c r="A444" s="119" t="s">
        <v>409</v>
      </c>
      <c r="B444" s="106">
        <f>SUM(B445:B448)</f>
        <v>0</v>
      </c>
      <c r="C444" s="106">
        <f>SUM(C445:C448)</f>
        <v>0</v>
      </c>
      <c r="D444" s="106">
        <f>SUM(D445:D448)</f>
        <v>0</v>
      </c>
      <c r="E444" s="120">
        <f t="shared" si="9"/>
        <v>0</v>
      </c>
    </row>
    <row r="445" spans="1:5" s="90" customFormat="1" ht="24" customHeight="1" hidden="1">
      <c r="A445" s="119" t="s">
        <v>391</v>
      </c>
      <c r="B445" s="106"/>
      <c r="C445" s="106"/>
      <c r="D445" s="106"/>
      <c r="E445" s="120">
        <f t="shared" si="9"/>
        <v>0</v>
      </c>
    </row>
    <row r="446" spans="1:5" s="90" customFormat="1" ht="24" customHeight="1" hidden="1">
      <c r="A446" s="119" t="s">
        <v>410</v>
      </c>
      <c r="B446" s="106"/>
      <c r="C446" s="106"/>
      <c r="D446" s="106"/>
      <c r="E446" s="120">
        <f t="shared" si="9"/>
        <v>0</v>
      </c>
    </row>
    <row r="447" spans="1:5" s="90" customFormat="1" ht="24" customHeight="1" hidden="1">
      <c r="A447" s="119" t="s">
        <v>411</v>
      </c>
      <c r="B447" s="106"/>
      <c r="C447" s="106"/>
      <c r="D447" s="106"/>
      <c r="E447" s="120">
        <f t="shared" si="9"/>
        <v>0</v>
      </c>
    </row>
    <row r="448" spans="1:5" s="90" customFormat="1" ht="24" customHeight="1" hidden="1">
      <c r="A448" s="119" t="s">
        <v>412</v>
      </c>
      <c r="B448" s="106"/>
      <c r="C448" s="106"/>
      <c r="D448" s="106"/>
      <c r="E448" s="120">
        <f t="shared" si="9"/>
        <v>0</v>
      </c>
    </row>
    <row r="449" spans="1:5" s="90" customFormat="1" ht="21" customHeight="1">
      <c r="A449" s="119" t="s">
        <v>413</v>
      </c>
      <c r="B449" s="106">
        <f>SUM(B450:B453)</f>
        <v>0</v>
      </c>
      <c r="C449" s="106">
        <f>SUM(C450:C453)</f>
        <v>0</v>
      </c>
      <c r="D449" s="106">
        <f>SUM(D450:D453)</f>
        <v>0</v>
      </c>
      <c r="E449" s="120">
        <f t="shared" si="9"/>
        <v>0</v>
      </c>
    </row>
    <row r="450" spans="1:5" s="90" customFormat="1" ht="24" customHeight="1" hidden="1">
      <c r="A450" s="119" t="s">
        <v>414</v>
      </c>
      <c r="B450" s="106"/>
      <c r="C450" s="106"/>
      <c r="D450" s="106"/>
      <c r="E450" s="120">
        <f t="shared" si="9"/>
        <v>0</v>
      </c>
    </row>
    <row r="451" spans="1:5" s="90" customFormat="1" ht="24" customHeight="1" hidden="1">
      <c r="A451" s="119" t="s">
        <v>415</v>
      </c>
      <c r="B451" s="106"/>
      <c r="C451" s="106"/>
      <c r="D451" s="106"/>
      <c r="E451" s="120">
        <f t="shared" si="9"/>
        <v>0</v>
      </c>
    </row>
    <row r="452" spans="1:5" s="90" customFormat="1" ht="24" customHeight="1" hidden="1">
      <c r="A452" s="119" t="s">
        <v>416</v>
      </c>
      <c r="B452" s="106"/>
      <c r="C452" s="106"/>
      <c r="D452" s="106"/>
      <c r="E452" s="120">
        <f t="shared" si="9"/>
        <v>0</v>
      </c>
    </row>
    <row r="453" spans="1:5" s="90" customFormat="1" ht="24" customHeight="1" hidden="1">
      <c r="A453" s="119" t="s">
        <v>417</v>
      </c>
      <c r="B453" s="106"/>
      <c r="C453" s="106"/>
      <c r="D453" s="106"/>
      <c r="E453" s="120">
        <f t="shared" si="9"/>
        <v>0</v>
      </c>
    </row>
    <row r="454" spans="1:5" s="90" customFormat="1" ht="21" customHeight="1">
      <c r="A454" s="119" t="s">
        <v>418</v>
      </c>
      <c r="B454" s="106">
        <f>SUM(B455:B460)</f>
        <v>0</v>
      </c>
      <c r="C454" s="106">
        <f>SUM(C455:C460)</f>
        <v>0</v>
      </c>
      <c r="D454" s="106">
        <f>SUM(D455:D460)</f>
        <v>0</v>
      </c>
      <c r="E454" s="120">
        <f aca="true" t="shared" si="10" ref="E454:E517">B454+C454+D454</f>
        <v>0</v>
      </c>
    </row>
    <row r="455" spans="1:5" s="90" customFormat="1" ht="24" customHeight="1" hidden="1">
      <c r="A455" s="119" t="s">
        <v>391</v>
      </c>
      <c r="B455" s="106"/>
      <c r="C455" s="106"/>
      <c r="D455" s="106"/>
      <c r="E455" s="120">
        <f t="shared" si="10"/>
        <v>0</v>
      </c>
    </row>
    <row r="456" spans="1:5" s="90" customFormat="1" ht="24" customHeight="1" hidden="1">
      <c r="A456" s="119" t="s">
        <v>419</v>
      </c>
      <c r="B456" s="106"/>
      <c r="C456" s="106"/>
      <c r="D456" s="106"/>
      <c r="E456" s="120">
        <f t="shared" si="10"/>
        <v>0</v>
      </c>
    </row>
    <row r="457" spans="1:5" s="90" customFormat="1" ht="24" customHeight="1" hidden="1">
      <c r="A457" s="119" t="s">
        <v>420</v>
      </c>
      <c r="B457" s="106"/>
      <c r="C457" s="106"/>
      <c r="D457" s="106"/>
      <c r="E457" s="120">
        <f t="shared" si="10"/>
        <v>0</v>
      </c>
    </row>
    <row r="458" spans="1:5" s="90" customFormat="1" ht="24" customHeight="1" hidden="1">
      <c r="A458" s="119" t="s">
        <v>421</v>
      </c>
      <c r="B458" s="106"/>
      <c r="C458" s="106"/>
      <c r="D458" s="106"/>
      <c r="E458" s="120">
        <f t="shared" si="10"/>
        <v>0</v>
      </c>
    </row>
    <row r="459" spans="1:5" s="90" customFormat="1" ht="24" customHeight="1" hidden="1">
      <c r="A459" s="119" t="s">
        <v>422</v>
      </c>
      <c r="B459" s="106"/>
      <c r="C459" s="106"/>
      <c r="D459" s="106"/>
      <c r="E459" s="120">
        <f t="shared" si="10"/>
        <v>0</v>
      </c>
    </row>
    <row r="460" spans="1:5" s="90" customFormat="1" ht="24" customHeight="1" hidden="1">
      <c r="A460" s="119" t="s">
        <v>423</v>
      </c>
      <c r="B460" s="106"/>
      <c r="C460" s="106"/>
      <c r="D460" s="106"/>
      <c r="E460" s="120">
        <f t="shared" si="10"/>
        <v>0</v>
      </c>
    </row>
    <row r="461" spans="1:5" s="90" customFormat="1" ht="21" customHeight="1">
      <c r="A461" s="119" t="s">
        <v>424</v>
      </c>
      <c r="B461" s="106">
        <f>SUM(B462:B464)</f>
        <v>0</v>
      </c>
      <c r="C461" s="106">
        <f>SUM(C462:C464)</f>
        <v>0</v>
      </c>
      <c r="D461" s="106">
        <f>SUM(D462:D464)</f>
        <v>0</v>
      </c>
      <c r="E461" s="120">
        <f t="shared" si="10"/>
        <v>0</v>
      </c>
    </row>
    <row r="462" spans="1:5" s="90" customFormat="1" ht="24" customHeight="1" hidden="1">
      <c r="A462" s="119" t="s">
        <v>425</v>
      </c>
      <c r="B462" s="106"/>
      <c r="C462" s="106"/>
      <c r="D462" s="106"/>
      <c r="E462" s="120">
        <f t="shared" si="10"/>
        <v>0</v>
      </c>
    </row>
    <row r="463" spans="1:5" s="90" customFormat="1" ht="24" customHeight="1" hidden="1">
      <c r="A463" s="119" t="s">
        <v>426</v>
      </c>
      <c r="B463" s="106"/>
      <c r="C463" s="106"/>
      <c r="D463" s="106"/>
      <c r="E463" s="120">
        <f t="shared" si="10"/>
        <v>0</v>
      </c>
    </row>
    <row r="464" spans="1:5" s="90" customFormat="1" ht="24" customHeight="1" hidden="1">
      <c r="A464" s="119" t="s">
        <v>427</v>
      </c>
      <c r="B464" s="106"/>
      <c r="C464" s="106"/>
      <c r="D464" s="106"/>
      <c r="E464" s="120">
        <f t="shared" si="10"/>
        <v>0</v>
      </c>
    </row>
    <row r="465" spans="1:5" s="90" customFormat="1" ht="21" customHeight="1">
      <c r="A465" s="119" t="s">
        <v>428</v>
      </c>
      <c r="B465" s="106">
        <f>SUM(B466:B467)</f>
        <v>0</v>
      </c>
      <c r="C465" s="106">
        <f>SUM(C466:C467)</f>
        <v>0</v>
      </c>
      <c r="D465" s="106">
        <f>SUM(D466:D467)</f>
        <v>0</v>
      </c>
      <c r="E465" s="120">
        <f t="shared" si="10"/>
        <v>0</v>
      </c>
    </row>
    <row r="466" spans="1:5" s="90" customFormat="1" ht="24" customHeight="1" hidden="1">
      <c r="A466" s="119" t="s">
        <v>429</v>
      </c>
      <c r="B466" s="106"/>
      <c r="C466" s="106"/>
      <c r="D466" s="106"/>
      <c r="E466" s="120">
        <f t="shared" si="10"/>
        <v>0</v>
      </c>
    </row>
    <row r="467" spans="1:5" s="90" customFormat="1" ht="24" customHeight="1" hidden="1">
      <c r="A467" s="119" t="s">
        <v>430</v>
      </c>
      <c r="B467" s="106"/>
      <c r="C467" s="106"/>
      <c r="D467" s="106"/>
      <c r="E467" s="120">
        <f t="shared" si="10"/>
        <v>0</v>
      </c>
    </row>
    <row r="468" spans="1:5" s="90" customFormat="1" ht="21" customHeight="1">
      <c r="A468" s="119" t="s">
        <v>431</v>
      </c>
      <c r="B468" s="106">
        <f>SUM(B469:B472)</f>
        <v>137</v>
      </c>
      <c r="C468" s="106">
        <f>SUM(C469:C472)</f>
        <v>0</v>
      </c>
      <c r="D468" s="106">
        <f>SUM(D469:D472)</f>
        <v>0</v>
      </c>
      <c r="E468" s="120">
        <f t="shared" si="10"/>
        <v>137</v>
      </c>
    </row>
    <row r="469" spans="1:5" s="90" customFormat="1" ht="24" customHeight="1" hidden="1">
      <c r="A469" s="119" t="s">
        <v>432</v>
      </c>
      <c r="B469" s="106"/>
      <c r="C469" s="106"/>
      <c r="D469" s="106"/>
      <c r="E469" s="120">
        <f t="shared" si="10"/>
        <v>0</v>
      </c>
    </row>
    <row r="470" spans="1:5" s="90" customFormat="1" ht="24" customHeight="1" hidden="1">
      <c r="A470" s="119" t="s">
        <v>433</v>
      </c>
      <c r="B470" s="106"/>
      <c r="C470" s="106"/>
      <c r="D470" s="106"/>
      <c r="E470" s="120">
        <f t="shared" si="10"/>
        <v>0</v>
      </c>
    </row>
    <row r="471" spans="1:5" s="90" customFormat="1" ht="24" customHeight="1" hidden="1">
      <c r="A471" s="119" t="s">
        <v>434</v>
      </c>
      <c r="B471" s="106"/>
      <c r="C471" s="106"/>
      <c r="D471" s="106"/>
      <c r="E471" s="120">
        <f t="shared" si="10"/>
        <v>0</v>
      </c>
    </row>
    <row r="472" spans="1:5" s="90" customFormat="1" ht="21" customHeight="1">
      <c r="A472" s="119" t="s">
        <v>435</v>
      </c>
      <c r="B472" s="106">
        <v>137</v>
      </c>
      <c r="C472" s="106"/>
      <c r="D472" s="106"/>
      <c r="E472" s="120">
        <f t="shared" si="10"/>
        <v>137</v>
      </c>
    </row>
    <row r="473" spans="1:5" s="90" customFormat="1" ht="21" customHeight="1">
      <c r="A473" s="119" t="s">
        <v>43</v>
      </c>
      <c r="B473" s="106">
        <f>SUM(B474,B490,B498,B509,B518,B526)</f>
        <v>4515</v>
      </c>
      <c r="C473" s="106">
        <f>SUM(C474,C490,C498,C509,C518,C526)</f>
        <v>243</v>
      </c>
      <c r="D473" s="106">
        <f>SUM(D474,D490,D498,D509,D518,D526)</f>
        <v>-838</v>
      </c>
      <c r="E473" s="120">
        <f t="shared" si="10"/>
        <v>3920</v>
      </c>
    </row>
    <row r="474" spans="1:5" s="90" customFormat="1" ht="21" customHeight="1">
      <c r="A474" s="119" t="s">
        <v>436</v>
      </c>
      <c r="B474" s="106">
        <f>SUM(B475:B489)</f>
        <v>4504</v>
      </c>
      <c r="C474" s="106">
        <f>SUM(C475:C489)</f>
        <v>243</v>
      </c>
      <c r="D474" s="106">
        <f>SUM(D475:D489)</f>
        <v>-837</v>
      </c>
      <c r="E474" s="120">
        <f t="shared" si="10"/>
        <v>3910</v>
      </c>
    </row>
    <row r="475" spans="1:5" s="90" customFormat="1" ht="21" customHeight="1">
      <c r="A475" s="119" t="s">
        <v>130</v>
      </c>
      <c r="B475" s="106">
        <v>4104</v>
      </c>
      <c r="C475" s="106">
        <f>37+3+185</f>
        <v>225</v>
      </c>
      <c r="D475" s="106">
        <f>(37+1+630+165-19)*-1</f>
        <v>-814</v>
      </c>
      <c r="E475" s="120">
        <f t="shared" si="10"/>
        <v>3515</v>
      </c>
    </row>
    <row r="476" spans="1:5" s="90" customFormat="1" ht="24" customHeight="1" hidden="1">
      <c r="A476" s="119" t="s">
        <v>131</v>
      </c>
      <c r="B476" s="106"/>
      <c r="C476" s="106"/>
      <c r="D476" s="106"/>
      <c r="E476" s="120">
        <f t="shared" si="10"/>
        <v>0</v>
      </c>
    </row>
    <row r="477" spans="1:5" s="90" customFormat="1" ht="24" customHeight="1" hidden="1">
      <c r="A477" s="119" t="s">
        <v>132</v>
      </c>
      <c r="B477" s="106"/>
      <c r="C477" s="106"/>
      <c r="D477" s="106"/>
      <c r="E477" s="120">
        <f t="shared" si="10"/>
        <v>0</v>
      </c>
    </row>
    <row r="478" spans="1:5" s="90" customFormat="1" ht="21" customHeight="1">
      <c r="A478" s="119" t="s">
        <v>437</v>
      </c>
      <c r="B478" s="106"/>
      <c r="C478" s="106">
        <v>12</v>
      </c>
      <c r="D478" s="106">
        <v>-12</v>
      </c>
      <c r="E478" s="120">
        <f t="shared" si="10"/>
        <v>0</v>
      </c>
    </row>
    <row r="479" spans="1:5" s="90" customFormat="1" ht="24" customHeight="1" hidden="1">
      <c r="A479" s="119" t="s">
        <v>438</v>
      </c>
      <c r="B479" s="106"/>
      <c r="C479" s="106"/>
      <c r="D479" s="106"/>
      <c r="E479" s="120">
        <f t="shared" si="10"/>
        <v>0</v>
      </c>
    </row>
    <row r="480" spans="1:5" s="90" customFormat="1" ht="24" customHeight="1" hidden="1">
      <c r="A480" s="119" t="s">
        <v>439</v>
      </c>
      <c r="B480" s="106"/>
      <c r="C480" s="106"/>
      <c r="D480" s="106"/>
      <c r="E480" s="120">
        <f t="shared" si="10"/>
        <v>0</v>
      </c>
    </row>
    <row r="481" spans="1:5" s="90" customFormat="1" ht="24" customHeight="1" hidden="1">
      <c r="A481" s="119" t="s">
        <v>440</v>
      </c>
      <c r="B481" s="106"/>
      <c r="C481" s="106"/>
      <c r="D481" s="106"/>
      <c r="E481" s="120">
        <f t="shared" si="10"/>
        <v>0</v>
      </c>
    </row>
    <row r="482" spans="1:5" s="90" customFormat="1" ht="24" customHeight="1" hidden="1">
      <c r="A482" s="119" t="s">
        <v>441</v>
      </c>
      <c r="B482" s="106"/>
      <c r="C482" s="106"/>
      <c r="D482" s="106"/>
      <c r="E482" s="120">
        <f t="shared" si="10"/>
        <v>0</v>
      </c>
    </row>
    <row r="483" spans="1:5" s="90" customFormat="1" ht="24" customHeight="1" hidden="1">
      <c r="A483" s="119" t="s">
        <v>442</v>
      </c>
      <c r="B483" s="106"/>
      <c r="C483" s="106"/>
      <c r="D483" s="106"/>
      <c r="E483" s="120">
        <f t="shared" si="10"/>
        <v>0</v>
      </c>
    </row>
    <row r="484" spans="1:5" s="90" customFormat="1" ht="24" customHeight="1" hidden="1">
      <c r="A484" s="119" t="s">
        <v>443</v>
      </c>
      <c r="B484" s="106"/>
      <c r="C484" s="106"/>
      <c r="D484" s="106"/>
      <c r="E484" s="120">
        <f t="shared" si="10"/>
        <v>0</v>
      </c>
    </row>
    <row r="485" spans="1:5" s="90" customFormat="1" ht="24" customHeight="1" hidden="1">
      <c r="A485" s="119" t="s">
        <v>444</v>
      </c>
      <c r="B485" s="106"/>
      <c r="C485" s="106"/>
      <c r="D485" s="106"/>
      <c r="E485" s="120">
        <f t="shared" si="10"/>
        <v>0</v>
      </c>
    </row>
    <row r="486" spans="1:5" s="90" customFormat="1" ht="24" customHeight="1" hidden="1">
      <c r="A486" s="119" t="s">
        <v>445</v>
      </c>
      <c r="B486" s="106"/>
      <c r="C486" s="106"/>
      <c r="D486" s="106"/>
      <c r="E486" s="120">
        <f t="shared" si="10"/>
        <v>0</v>
      </c>
    </row>
    <row r="487" spans="1:5" s="90" customFormat="1" ht="24" customHeight="1" hidden="1">
      <c r="A487" s="119" t="s">
        <v>446</v>
      </c>
      <c r="B487" s="106"/>
      <c r="C487" s="106"/>
      <c r="D487" s="106"/>
      <c r="E487" s="120">
        <f t="shared" si="10"/>
        <v>0</v>
      </c>
    </row>
    <row r="488" spans="1:5" s="90" customFormat="1" ht="24" customHeight="1" hidden="1">
      <c r="A488" s="119" t="s">
        <v>447</v>
      </c>
      <c r="B488" s="106"/>
      <c r="C488" s="106"/>
      <c r="D488" s="106"/>
      <c r="E488" s="120">
        <f t="shared" si="10"/>
        <v>0</v>
      </c>
    </row>
    <row r="489" spans="1:5" s="90" customFormat="1" ht="21" customHeight="1">
      <c r="A489" s="119" t="s">
        <v>448</v>
      </c>
      <c r="B489" s="106">
        <v>400</v>
      </c>
      <c r="C489" s="106">
        <v>6</v>
      </c>
      <c r="D489" s="106">
        <f>(6+5)*-1</f>
        <v>-11</v>
      </c>
      <c r="E489" s="120">
        <f t="shared" si="10"/>
        <v>395</v>
      </c>
    </row>
    <row r="490" spans="1:5" s="90" customFormat="1" ht="21" customHeight="1">
      <c r="A490" s="119" t="s">
        <v>449</v>
      </c>
      <c r="B490" s="106">
        <f>SUM(B491:B497)</f>
        <v>0</v>
      </c>
      <c r="C490" s="106">
        <f>SUM(C491:C497)</f>
        <v>0</v>
      </c>
      <c r="D490" s="106">
        <f>SUM(D491:D497)</f>
        <v>0</v>
      </c>
      <c r="E490" s="120">
        <f t="shared" si="10"/>
        <v>0</v>
      </c>
    </row>
    <row r="491" spans="1:5" s="90" customFormat="1" ht="24" customHeight="1" hidden="1">
      <c r="A491" s="119" t="s">
        <v>130</v>
      </c>
      <c r="B491" s="106"/>
      <c r="C491" s="106"/>
      <c r="D491" s="106"/>
      <c r="E491" s="120">
        <f t="shared" si="10"/>
        <v>0</v>
      </c>
    </row>
    <row r="492" spans="1:5" s="90" customFormat="1" ht="24" customHeight="1" hidden="1">
      <c r="A492" s="119" t="s">
        <v>131</v>
      </c>
      <c r="B492" s="106"/>
      <c r="C492" s="106"/>
      <c r="D492" s="106"/>
      <c r="E492" s="120">
        <f t="shared" si="10"/>
        <v>0</v>
      </c>
    </row>
    <row r="493" spans="1:5" s="90" customFormat="1" ht="24" customHeight="1" hidden="1">
      <c r="A493" s="119" t="s">
        <v>132</v>
      </c>
      <c r="B493" s="106"/>
      <c r="C493" s="106"/>
      <c r="D493" s="106"/>
      <c r="E493" s="120">
        <f t="shared" si="10"/>
        <v>0</v>
      </c>
    </row>
    <row r="494" spans="1:5" s="90" customFormat="1" ht="24" customHeight="1" hidden="1">
      <c r="A494" s="119" t="s">
        <v>450</v>
      </c>
      <c r="B494" s="106"/>
      <c r="C494" s="106"/>
      <c r="D494" s="106"/>
      <c r="E494" s="120">
        <f t="shared" si="10"/>
        <v>0</v>
      </c>
    </row>
    <row r="495" spans="1:5" s="90" customFormat="1" ht="24" customHeight="1" hidden="1">
      <c r="A495" s="119" t="s">
        <v>451</v>
      </c>
      <c r="B495" s="106"/>
      <c r="C495" s="106"/>
      <c r="D495" s="106"/>
      <c r="E495" s="120">
        <f t="shared" si="10"/>
        <v>0</v>
      </c>
    </row>
    <row r="496" spans="1:5" s="90" customFormat="1" ht="24" customHeight="1" hidden="1">
      <c r="A496" s="119" t="s">
        <v>452</v>
      </c>
      <c r="B496" s="106"/>
      <c r="C496" s="106"/>
      <c r="D496" s="106"/>
      <c r="E496" s="120">
        <f t="shared" si="10"/>
        <v>0</v>
      </c>
    </row>
    <row r="497" spans="1:5" s="90" customFormat="1" ht="24" customHeight="1" hidden="1">
      <c r="A497" s="119" t="s">
        <v>453</v>
      </c>
      <c r="B497" s="106"/>
      <c r="C497" s="106"/>
      <c r="D497" s="106"/>
      <c r="E497" s="120">
        <f t="shared" si="10"/>
        <v>0</v>
      </c>
    </row>
    <row r="498" spans="1:5" s="90" customFormat="1" ht="21" customHeight="1">
      <c r="A498" s="119" t="s">
        <v>454</v>
      </c>
      <c r="B498" s="106">
        <f>SUM(B499:B508)</f>
        <v>0</v>
      </c>
      <c r="C498" s="106">
        <f>SUM(C499:C508)</f>
        <v>0</v>
      </c>
      <c r="D498" s="106">
        <f>SUM(D499:D508)</f>
        <v>0</v>
      </c>
      <c r="E498" s="120">
        <f t="shared" si="10"/>
        <v>0</v>
      </c>
    </row>
    <row r="499" spans="1:5" s="90" customFormat="1" ht="24" customHeight="1" hidden="1">
      <c r="A499" s="119" t="s">
        <v>130</v>
      </c>
      <c r="B499" s="106"/>
      <c r="C499" s="106"/>
      <c r="D499" s="106"/>
      <c r="E499" s="120">
        <f t="shared" si="10"/>
        <v>0</v>
      </c>
    </row>
    <row r="500" spans="1:5" s="90" customFormat="1" ht="24" customHeight="1" hidden="1">
      <c r="A500" s="119" t="s">
        <v>131</v>
      </c>
      <c r="B500" s="106"/>
      <c r="C500" s="106"/>
      <c r="D500" s="106"/>
      <c r="E500" s="120">
        <f t="shared" si="10"/>
        <v>0</v>
      </c>
    </row>
    <row r="501" spans="1:5" s="90" customFormat="1" ht="24" customHeight="1" hidden="1">
      <c r="A501" s="119" t="s">
        <v>132</v>
      </c>
      <c r="B501" s="106"/>
      <c r="C501" s="106"/>
      <c r="D501" s="106"/>
      <c r="E501" s="120">
        <f t="shared" si="10"/>
        <v>0</v>
      </c>
    </row>
    <row r="502" spans="1:5" s="90" customFormat="1" ht="24" customHeight="1" hidden="1">
      <c r="A502" s="119" t="s">
        <v>455</v>
      </c>
      <c r="B502" s="106"/>
      <c r="C502" s="106"/>
      <c r="D502" s="106"/>
      <c r="E502" s="120">
        <f t="shared" si="10"/>
        <v>0</v>
      </c>
    </row>
    <row r="503" spans="1:5" s="90" customFormat="1" ht="24" customHeight="1" hidden="1">
      <c r="A503" s="119" t="s">
        <v>456</v>
      </c>
      <c r="B503" s="106"/>
      <c r="C503" s="106"/>
      <c r="D503" s="106"/>
      <c r="E503" s="120">
        <f t="shared" si="10"/>
        <v>0</v>
      </c>
    </row>
    <row r="504" spans="1:5" s="90" customFormat="1" ht="24" customHeight="1" hidden="1">
      <c r="A504" s="119" t="s">
        <v>457</v>
      </c>
      <c r="B504" s="106"/>
      <c r="C504" s="106"/>
      <c r="D504" s="106"/>
      <c r="E504" s="120">
        <f t="shared" si="10"/>
        <v>0</v>
      </c>
    </row>
    <row r="505" spans="1:5" s="90" customFormat="1" ht="24" customHeight="1" hidden="1">
      <c r="A505" s="119" t="s">
        <v>458</v>
      </c>
      <c r="B505" s="106"/>
      <c r="C505" s="106"/>
      <c r="D505" s="106"/>
      <c r="E505" s="120">
        <f t="shared" si="10"/>
        <v>0</v>
      </c>
    </row>
    <row r="506" spans="1:5" s="90" customFormat="1" ht="24" customHeight="1" hidden="1">
      <c r="A506" s="119" t="s">
        <v>459</v>
      </c>
      <c r="B506" s="106"/>
      <c r="C506" s="106"/>
      <c r="D506" s="106"/>
      <c r="E506" s="120">
        <f t="shared" si="10"/>
        <v>0</v>
      </c>
    </row>
    <row r="507" spans="1:5" s="90" customFormat="1" ht="24" customHeight="1" hidden="1">
      <c r="A507" s="119" t="s">
        <v>460</v>
      </c>
      <c r="B507" s="106"/>
      <c r="C507" s="106"/>
      <c r="D507" s="106"/>
      <c r="E507" s="120">
        <f t="shared" si="10"/>
        <v>0</v>
      </c>
    </row>
    <row r="508" spans="1:5" s="90" customFormat="1" ht="24" customHeight="1" hidden="1">
      <c r="A508" s="119" t="s">
        <v>461</v>
      </c>
      <c r="B508" s="106"/>
      <c r="C508" s="106"/>
      <c r="D508" s="106"/>
      <c r="E508" s="120">
        <f t="shared" si="10"/>
        <v>0</v>
      </c>
    </row>
    <row r="509" spans="1:5" s="90" customFormat="1" ht="21" customHeight="1">
      <c r="A509" s="119" t="s">
        <v>462</v>
      </c>
      <c r="B509" s="106">
        <f>SUM(B510:B517)</f>
        <v>4</v>
      </c>
      <c r="C509" s="106">
        <f>SUM(C510:C517)</f>
        <v>0</v>
      </c>
      <c r="D509" s="106">
        <f>SUM(D510:D517)</f>
        <v>0</v>
      </c>
      <c r="E509" s="120">
        <f t="shared" si="10"/>
        <v>4</v>
      </c>
    </row>
    <row r="510" spans="1:5" s="90" customFormat="1" ht="24" customHeight="1" hidden="1">
      <c r="A510" s="119" t="s">
        <v>130</v>
      </c>
      <c r="B510" s="106"/>
      <c r="C510" s="106"/>
      <c r="D510" s="106"/>
      <c r="E510" s="120">
        <f t="shared" si="10"/>
        <v>0</v>
      </c>
    </row>
    <row r="511" spans="1:5" s="90" customFormat="1" ht="24" customHeight="1" hidden="1">
      <c r="A511" s="119" t="s">
        <v>463</v>
      </c>
      <c r="B511" s="106"/>
      <c r="C511" s="106"/>
      <c r="D511" s="106"/>
      <c r="E511" s="120">
        <f t="shared" si="10"/>
        <v>0</v>
      </c>
    </row>
    <row r="512" spans="1:5" s="90" customFormat="1" ht="24" customHeight="1" hidden="1">
      <c r="A512" s="119" t="s">
        <v>132</v>
      </c>
      <c r="B512" s="106"/>
      <c r="C512" s="106"/>
      <c r="D512" s="106"/>
      <c r="E512" s="120">
        <f t="shared" si="10"/>
        <v>0</v>
      </c>
    </row>
    <row r="513" spans="1:5" s="90" customFormat="1" ht="24" customHeight="1" hidden="1">
      <c r="A513" s="119" t="s">
        <v>464</v>
      </c>
      <c r="B513" s="106"/>
      <c r="C513" s="106"/>
      <c r="D513" s="106"/>
      <c r="E513" s="120">
        <f t="shared" si="10"/>
        <v>0</v>
      </c>
    </row>
    <row r="514" spans="1:5" s="90" customFormat="1" ht="24" customHeight="1" hidden="1">
      <c r="A514" s="119" t="s">
        <v>465</v>
      </c>
      <c r="B514" s="106"/>
      <c r="C514" s="106"/>
      <c r="D514" s="106"/>
      <c r="E514" s="120">
        <f t="shared" si="10"/>
        <v>0</v>
      </c>
    </row>
    <row r="515" spans="1:5" s="90" customFormat="1" ht="24" customHeight="1" hidden="1">
      <c r="A515" s="119" t="s">
        <v>466</v>
      </c>
      <c r="B515" s="106"/>
      <c r="C515" s="106"/>
      <c r="D515" s="106"/>
      <c r="E515" s="120">
        <f t="shared" si="10"/>
        <v>0</v>
      </c>
    </row>
    <row r="516" spans="1:5" s="90" customFormat="1" ht="21" customHeight="1">
      <c r="A516" s="119" t="s">
        <v>467</v>
      </c>
      <c r="B516" s="106">
        <v>4</v>
      </c>
      <c r="C516" s="106"/>
      <c r="D516" s="106"/>
      <c r="E516" s="120">
        <f t="shared" si="10"/>
        <v>4</v>
      </c>
    </row>
    <row r="517" spans="1:5" s="90" customFormat="1" ht="24" customHeight="1" hidden="1">
      <c r="A517" s="119" t="s">
        <v>468</v>
      </c>
      <c r="B517" s="106"/>
      <c r="C517" s="106"/>
      <c r="D517" s="106"/>
      <c r="E517" s="120">
        <f t="shared" si="10"/>
        <v>0</v>
      </c>
    </row>
    <row r="518" spans="1:5" s="90" customFormat="1" ht="21" customHeight="1">
      <c r="A518" s="119" t="s">
        <v>469</v>
      </c>
      <c r="B518" s="106">
        <f>SUM(B519:B525)</f>
        <v>0</v>
      </c>
      <c r="C518" s="106">
        <f>SUM(C519:C525)</f>
        <v>0</v>
      </c>
      <c r="D518" s="106">
        <f>SUM(D519:D525)</f>
        <v>0</v>
      </c>
      <c r="E518" s="120">
        <f aca="true" t="shared" si="11" ref="E518:E581">B518+C518+D518</f>
        <v>0</v>
      </c>
    </row>
    <row r="519" spans="1:5" s="90" customFormat="1" ht="24" customHeight="1" hidden="1">
      <c r="A519" s="119" t="s">
        <v>130</v>
      </c>
      <c r="B519" s="106"/>
      <c r="C519" s="106"/>
      <c r="D519" s="106"/>
      <c r="E519" s="120">
        <f t="shared" si="11"/>
        <v>0</v>
      </c>
    </row>
    <row r="520" spans="1:5" s="90" customFormat="1" ht="24" customHeight="1" hidden="1">
      <c r="A520" s="119" t="s">
        <v>131</v>
      </c>
      <c r="B520" s="106"/>
      <c r="C520" s="106"/>
      <c r="D520" s="106"/>
      <c r="E520" s="120">
        <f t="shared" si="11"/>
        <v>0</v>
      </c>
    </row>
    <row r="521" spans="1:5" s="90" customFormat="1" ht="24" customHeight="1" hidden="1">
      <c r="A521" s="119" t="s">
        <v>132</v>
      </c>
      <c r="B521" s="106"/>
      <c r="C521" s="106"/>
      <c r="D521" s="106"/>
      <c r="E521" s="120">
        <f t="shared" si="11"/>
        <v>0</v>
      </c>
    </row>
    <row r="522" spans="1:5" s="90" customFormat="1" ht="24" customHeight="1" hidden="1">
      <c r="A522" s="119" t="s">
        <v>470</v>
      </c>
      <c r="B522" s="106"/>
      <c r="C522" s="106"/>
      <c r="D522" s="106"/>
      <c r="E522" s="120">
        <f t="shared" si="11"/>
        <v>0</v>
      </c>
    </row>
    <row r="523" spans="1:5" s="90" customFormat="1" ht="24" customHeight="1" hidden="1">
      <c r="A523" s="119" t="s">
        <v>471</v>
      </c>
      <c r="B523" s="106"/>
      <c r="C523" s="106"/>
      <c r="D523" s="106"/>
      <c r="E523" s="120">
        <f t="shared" si="11"/>
        <v>0</v>
      </c>
    </row>
    <row r="524" spans="1:5" s="90" customFormat="1" ht="24" customHeight="1" hidden="1">
      <c r="A524" s="119" t="s">
        <v>472</v>
      </c>
      <c r="B524" s="106"/>
      <c r="C524" s="106"/>
      <c r="D524" s="106"/>
      <c r="E524" s="120">
        <f t="shared" si="11"/>
        <v>0</v>
      </c>
    </row>
    <row r="525" spans="1:5" s="90" customFormat="1" ht="24" customHeight="1" hidden="1">
      <c r="A525" s="119" t="s">
        <v>473</v>
      </c>
      <c r="B525" s="106"/>
      <c r="C525" s="106"/>
      <c r="D525" s="106"/>
      <c r="E525" s="120">
        <f t="shared" si="11"/>
        <v>0</v>
      </c>
    </row>
    <row r="526" spans="1:5" s="90" customFormat="1" ht="21" customHeight="1">
      <c r="A526" s="119" t="s">
        <v>474</v>
      </c>
      <c r="B526" s="106">
        <f>SUM(B527:B529)</f>
        <v>7</v>
      </c>
      <c r="C526" s="106">
        <f>SUM(C527:C529)</f>
        <v>0</v>
      </c>
      <c r="D526" s="106">
        <f>SUM(D527:D529)</f>
        <v>-1</v>
      </c>
      <c r="E526" s="120">
        <f t="shared" si="11"/>
        <v>6</v>
      </c>
    </row>
    <row r="527" spans="1:5" s="90" customFormat="1" ht="24" customHeight="1" hidden="1">
      <c r="A527" s="119" t="s">
        <v>475</v>
      </c>
      <c r="B527" s="106"/>
      <c r="C527" s="106"/>
      <c r="D527" s="106"/>
      <c r="E527" s="120">
        <f t="shared" si="11"/>
        <v>0</v>
      </c>
    </row>
    <row r="528" spans="1:5" s="90" customFormat="1" ht="24" customHeight="1" hidden="1">
      <c r="A528" s="119" t="s">
        <v>476</v>
      </c>
      <c r="B528" s="106"/>
      <c r="C528" s="106"/>
      <c r="D528" s="106"/>
      <c r="E528" s="120">
        <f t="shared" si="11"/>
        <v>0</v>
      </c>
    </row>
    <row r="529" spans="1:5" s="90" customFormat="1" ht="21" customHeight="1">
      <c r="A529" s="119" t="s">
        <v>477</v>
      </c>
      <c r="B529" s="106">
        <v>7</v>
      </c>
      <c r="C529" s="106"/>
      <c r="D529" s="106">
        <v>-1</v>
      </c>
      <c r="E529" s="120">
        <f t="shared" si="11"/>
        <v>6</v>
      </c>
    </row>
    <row r="530" spans="1:5" s="90" customFormat="1" ht="21" customHeight="1">
      <c r="A530" s="119" t="s">
        <v>45</v>
      </c>
      <c r="B530" s="106">
        <f>SUM(B531,B545,B553,B555,B563,B567,B577,B585,B592,B600,B609,B614,B617,B620,B623,B626,B629,B633,B638,B646)</f>
        <v>53912</v>
      </c>
      <c r="C530" s="106">
        <f>SUM(C531,C545,C553,C555,C563,C567,C577,C585,C592,C600,C609,C614,C617,C620,C623,C626,C629,C633,C638,C646)</f>
        <v>749</v>
      </c>
      <c r="D530" s="106">
        <f>SUM(D531,D545,D553,D555,D563,D567,D577,D585,D592,D600,D609,D614,D617,D620,D623,D626,D629,D633,D638,D646)</f>
        <v>-11399</v>
      </c>
      <c r="E530" s="120">
        <f t="shared" si="11"/>
        <v>43262</v>
      </c>
    </row>
    <row r="531" spans="1:5" s="90" customFormat="1" ht="21" customHeight="1">
      <c r="A531" s="119" t="s">
        <v>478</v>
      </c>
      <c r="B531" s="106">
        <f>SUM(B532:B544)</f>
        <v>1011</v>
      </c>
      <c r="C531" s="106">
        <f>SUM(C532:C544)</f>
        <v>12</v>
      </c>
      <c r="D531" s="106">
        <f>SUM(D532:D544)</f>
        <v>-155</v>
      </c>
      <c r="E531" s="120">
        <f t="shared" si="11"/>
        <v>868</v>
      </c>
    </row>
    <row r="532" spans="1:5" s="90" customFormat="1" ht="21" customHeight="1">
      <c r="A532" s="119" t="s">
        <v>130</v>
      </c>
      <c r="B532" s="106">
        <v>1011</v>
      </c>
      <c r="C532" s="106">
        <v>12</v>
      </c>
      <c r="D532" s="106">
        <f>(2+173-20)*-1</f>
        <v>-155</v>
      </c>
      <c r="E532" s="120">
        <f t="shared" si="11"/>
        <v>868</v>
      </c>
    </row>
    <row r="533" spans="1:5" s="90" customFormat="1" ht="24" customHeight="1" hidden="1">
      <c r="A533" s="119" t="s">
        <v>131</v>
      </c>
      <c r="B533" s="106"/>
      <c r="C533" s="106"/>
      <c r="D533" s="106"/>
      <c r="E533" s="120">
        <f t="shared" si="11"/>
        <v>0</v>
      </c>
    </row>
    <row r="534" spans="1:5" s="90" customFormat="1" ht="24" customHeight="1" hidden="1">
      <c r="A534" s="119" t="s">
        <v>132</v>
      </c>
      <c r="B534" s="106"/>
      <c r="C534" s="106"/>
      <c r="D534" s="106"/>
      <c r="E534" s="120">
        <f t="shared" si="11"/>
        <v>0</v>
      </c>
    </row>
    <row r="535" spans="1:5" s="90" customFormat="1" ht="24" customHeight="1" hidden="1">
      <c r="A535" s="119" t="s">
        <v>479</v>
      </c>
      <c r="B535" s="106"/>
      <c r="C535" s="106"/>
      <c r="D535" s="106"/>
      <c r="E535" s="120">
        <f t="shared" si="11"/>
        <v>0</v>
      </c>
    </row>
    <row r="536" spans="1:5" s="90" customFormat="1" ht="24" customHeight="1" hidden="1">
      <c r="A536" s="119" t="s">
        <v>480</v>
      </c>
      <c r="B536" s="106"/>
      <c r="C536" s="106"/>
      <c r="D536" s="106"/>
      <c r="E536" s="120">
        <f t="shared" si="11"/>
        <v>0</v>
      </c>
    </row>
    <row r="537" spans="1:5" s="90" customFormat="1" ht="24" customHeight="1" hidden="1">
      <c r="A537" s="119" t="s">
        <v>481</v>
      </c>
      <c r="B537" s="106"/>
      <c r="C537" s="106"/>
      <c r="D537" s="106"/>
      <c r="E537" s="120">
        <f t="shared" si="11"/>
        <v>0</v>
      </c>
    </row>
    <row r="538" spans="1:5" s="90" customFormat="1" ht="24" customHeight="1" hidden="1">
      <c r="A538" s="119" t="s">
        <v>482</v>
      </c>
      <c r="B538" s="106"/>
      <c r="C538" s="106"/>
      <c r="D538" s="106"/>
      <c r="E538" s="120">
        <f t="shared" si="11"/>
        <v>0</v>
      </c>
    </row>
    <row r="539" spans="1:5" s="90" customFormat="1" ht="24" customHeight="1" hidden="1">
      <c r="A539" s="119" t="s">
        <v>172</v>
      </c>
      <c r="B539" s="106"/>
      <c r="C539" s="106"/>
      <c r="D539" s="106"/>
      <c r="E539" s="120">
        <f t="shared" si="11"/>
        <v>0</v>
      </c>
    </row>
    <row r="540" spans="1:5" s="90" customFormat="1" ht="24" customHeight="1" hidden="1">
      <c r="A540" s="119" t="s">
        <v>483</v>
      </c>
      <c r="B540" s="106"/>
      <c r="C540" s="106"/>
      <c r="D540" s="106"/>
      <c r="E540" s="120">
        <f t="shared" si="11"/>
        <v>0</v>
      </c>
    </row>
    <row r="541" spans="1:5" s="90" customFormat="1" ht="24" customHeight="1" hidden="1">
      <c r="A541" s="119" t="s">
        <v>484</v>
      </c>
      <c r="B541" s="106"/>
      <c r="C541" s="106"/>
      <c r="D541" s="106"/>
      <c r="E541" s="120">
        <f t="shared" si="11"/>
        <v>0</v>
      </c>
    </row>
    <row r="542" spans="1:5" s="90" customFormat="1" ht="24" customHeight="1" hidden="1">
      <c r="A542" s="119" t="s">
        <v>485</v>
      </c>
      <c r="B542" s="106"/>
      <c r="C542" s="106"/>
      <c r="D542" s="106"/>
      <c r="E542" s="120">
        <f t="shared" si="11"/>
        <v>0</v>
      </c>
    </row>
    <row r="543" spans="1:5" s="90" customFormat="1" ht="24" customHeight="1" hidden="1">
      <c r="A543" s="119" t="s">
        <v>486</v>
      </c>
      <c r="B543" s="106"/>
      <c r="C543" s="106"/>
      <c r="D543" s="106"/>
      <c r="E543" s="120">
        <f t="shared" si="11"/>
        <v>0</v>
      </c>
    </row>
    <row r="544" spans="1:5" s="90" customFormat="1" ht="24" customHeight="1" hidden="1">
      <c r="A544" s="119" t="s">
        <v>487</v>
      </c>
      <c r="B544" s="106"/>
      <c r="C544" s="106"/>
      <c r="D544" s="106"/>
      <c r="E544" s="120">
        <f t="shared" si="11"/>
        <v>0</v>
      </c>
    </row>
    <row r="545" spans="1:5" s="90" customFormat="1" ht="21" customHeight="1">
      <c r="A545" s="119" t="s">
        <v>488</v>
      </c>
      <c r="B545" s="106">
        <f>SUM(B546:B552)</f>
        <v>386</v>
      </c>
      <c r="C545" s="106">
        <f>SUM(C546:C552)</f>
        <v>67</v>
      </c>
      <c r="D545" s="106">
        <f>SUM(D546:D552)</f>
        <v>-137</v>
      </c>
      <c r="E545" s="120">
        <f t="shared" si="11"/>
        <v>316</v>
      </c>
    </row>
    <row r="546" spans="1:5" s="90" customFormat="1" ht="21" customHeight="1">
      <c r="A546" s="119" t="s">
        <v>130</v>
      </c>
      <c r="B546" s="106">
        <v>363</v>
      </c>
      <c r="C546" s="106">
        <f>62+5</f>
        <v>67</v>
      </c>
      <c r="D546" s="106">
        <f>(62+1+79-5)*-1</f>
        <v>-137</v>
      </c>
      <c r="E546" s="120">
        <f t="shared" si="11"/>
        <v>293</v>
      </c>
    </row>
    <row r="547" spans="1:5" s="90" customFormat="1" ht="24" customHeight="1" hidden="1">
      <c r="A547" s="119" t="s">
        <v>131</v>
      </c>
      <c r="B547" s="106"/>
      <c r="C547" s="106"/>
      <c r="D547" s="106"/>
      <c r="E547" s="120">
        <f t="shared" si="11"/>
        <v>0</v>
      </c>
    </row>
    <row r="548" spans="1:5" s="90" customFormat="1" ht="24" customHeight="1" hidden="1">
      <c r="A548" s="119" t="s">
        <v>132</v>
      </c>
      <c r="B548" s="106"/>
      <c r="C548" s="106"/>
      <c r="D548" s="106"/>
      <c r="E548" s="120">
        <f t="shared" si="11"/>
        <v>0</v>
      </c>
    </row>
    <row r="549" spans="1:5" s="90" customFormat="1" ht="24" customHeight="1" hidden="1">
      <c r="A549" s="119" t="s">
        <v>489</v>
      </c>
      <c r="B549" s="106"/>
      <c r="C549" s="106"/>
      <c r="D549" s="106"/>
      <c r="E549" s="120">
        <f t="shared" si="11"/>
        <v>0</v>
      </c>
    </row>
    <row r="550" spans="1:5" s="90" customFormat="1" ht="21" customHeight="1">
      <c r="A550" s="119" t="s">
        <v>490</v>
      </c>
      <c r="B550" s="106">
        <v>23</v>
      </c>
      <c r="C550" s="106"/>
      <c r="D550" s="106"/>
      <c r="E550" s="120">
        <f t="shared" si="11"/>
        <v>23</v>
      </c>
    </row>
    <row r="551" spans="1:5" s="90" customFormat="1" ht="24" customHeight="1" hidden="1">
      <c r="A551" s="119" t="s">
        <v>491</v>
      </c>
      <c r="B551" s="106"/>
      <c r="C551" s="106"/>
      <c r="D551" s="106"/>
      <c r="E551" s="120">
        <f t="shared" si="11"/>
        <v>0</v>
      </c>
    </row>
    <row r="552" spans="1:5" s="90" customFormat="1" ht="24" customHeight="1" hidden="1">
      <c r="A552" s="119" t="s">
        <v>492</v>
      </c>
      <c r="B552" s="106"/>
      <c r="C552" s="106"/>
      <c r="D552" s="106"/>
      <c r="E552" s="120">
        <f t="shared" si="11"/>
        <v>0</v>
      </c>
    </row>
    <row r="553" spans="1:5" s="90" customFormat="1" ht="21" customHeight="1">
      <c r="A553" s="119" t="s">
        <v>493</v>
      </c>
      <c r="B553" s="106">
        <f>SUM(B554)</f>
        <v>0</v>
      </c>
      <c r="C553" s="106">
        <f>SUM(C554)</f>
        <v>0</v>
      </c>
      <c r="D553" s="106">
        <f>SUM(D554)</f>
        <v>0</v>
      </c>
      <c r="E553" s="120">
        <f t="shared" si="11"/>
        <v>0</v>
      </c>
    </row>
    <row r="554" spans="1:5" s="90" customFormat="1" ht="24" customHeight="1" hidden="1">
      <c r="A554" s="119" t="s">
        <v>494</v>
      </c>
      <c r="B554" s="106"/>
      <c r="C554" s="106"/>
      <c r="D554" s="106"/>
      <c r="E554" s="120">
        <f t="shared" si="11"/>
        <v>0</v>
      </c>
    </row>
    <row r="555" spans="1:5" s="90" customFormat="1" ht="21" customHeight="1">
      <c r="A555" s="119" t="s">
        <v>495</v>
      </c>
      <c r="B555" s="106">
        <f>SUM(B556:B562)</f>
        <v>21920</v>
      </c>
      <c r="C555" s="106">
        <f>SUM(C556:C562)</f>
        <v>27</v>
      </c>
      <c r="D555" s="106">
        <f>SUM(D556:D562)</f>
        <v>-8736</v>
      </c>
      <c r="E555" s="120">
        <f t="shared" si="11"/>
        <v>13211</v>
      </c>
    </row>
    <row r="556" spans="1:5" s="90" customFormat="1" ht="21" customHeight="1">
      <c r="A556" s="119" t="s">
        <v>496</v>
      </c>
      <c r="B556" s="106">
        <v>5853</v>
      </c>
      <c r="C556" s="106">
        <v>27</v>
      </c>
      <c r="D556" s="106">
        <f>(4+23+4355)*-1</f>
        <v>-4382</v>
      </c>
      <c r="E556" s="120">
        <f t="shared" si="11"/>
        <v>1498</v>
      </c>
    </row>
    <row r="557" spans="1:5" s="90" customFormat="1" ht="21" customHeight="1">
      <c r="A557" s="119" t="s">
        <v>497</v>
      </c>
      <c r="B557" s="106">
        <v>5853</v>
      </c>
      <c r="C557" s="106"/>
      <c r="D557" s="106">
        <v>-4354</v>
      </c>
      <c r="E557" s="120">
        <f t="shared" si="11"/>
        <v>1499</v>
      </c>
    </row>
    <row r="558" spans="1:5" s="90" customFormat="1" ht="24" customHeight="1" hidden="1">
      <c r="A558" s="119" t="s">
        <v>498</v>
      </c>
      <c r="B558" s="106"/>
      <c r="C558" s="106"/>
      <c r="D558" s="106"/>
      <c r="E558" s="120">
        <f t="shared" si="11"/>
        <v>0</v>
      </c>
    </row>
    <row r="559" spans="1:5" s="90" customFormat="1" ht="21" customHeight="1">
      <c r="A559" s="119" t="s">
        <v>499</v>
      </c>
      <c r="B559" s="106">
        <v>10214</v>
      </c>
      <c r="C559" s="106"/>
      <c r="D559" s="106"/>
      <c r="E559" s="120">
        <f t="shared" si="11"/>
        <v>10214</v>
      </c>
    </row>
    <row r="560" spans="1:5" s="90" customFormat="1" ht="24" customHeight="1" hidden="1">
      <c r="A560" s="119" t="s">
        <v>500</v>
      </c>
      <c r="B560" s="106"/>
      <c r="C560" s="106"/>
      <c r="D560" s="106"/>
      <c r="E560" s="120">
        <f t="shared" si="11"/>
        <v>0</v>
      </c>
    </row>
    <row r="561" spans="1:5" s="90" customFormat="1" ht="24" customHeight="1" hidden="1">
      <c r="A561" s="119" t="s">
        <v>501</v>
      </c>
      <c r="B561" s="106"/>
      <c r="C561" s="106"/>
      <c r="D561" s="106"/>
      <c r="E561" s="120">
        <f t="shared" si="11"/>
        <v>0</v>
      </c>
    </row>
    <row r="562" spans="1:5" s="90" customFormat="1" ht="24" customHeight="1" hidden="1">
      <c r="A562" s="119" t="s">
        <v>502</v>
      </c>
      <c r="B562" s="106"/>
      <c r="C562" s="106"/>
      <c r="D562" s="106"/>
      <c r="E562" s="120">
        <f t="shared" si="11"/>
        <v>0</v>
      </c>
    </row>
    <row r="563" spans="1:5" s="90" customFormat="1" ht="21" customHeight="1">
      <c r="A563" s="119" t="s">
        <v>503</v>
      </c>
      <c r="B563" s="106">
        <f>SUM(B564:B566)</f>
        <v>0</v>
      </c>
      <c r="C563" s="106">
        <f>SUM(C564:C566)</f>
        <v>0</v>
      </c>
      <c r="D563" s="106">
        <f>SUM(D564:D566)</f>
        <v>0</v>
      </c>
      <c r="E563" s="120">
        <f t="shared" si="11"/>
        <v>0</v>
      </c>
    </row>
    <row r="564" spans="1:5" s="90" customFormat="1" ht="24" customHeight="1" hidden="1">
      <c r="A564" s="119" t="s">
        <v>504</v>
      </c>
      <c r="B564" s="106"/>
      <c r="C564" s="106"/>
      <c r="D564" s="106"/>
      <c r="E564" s="120">
        <f t="shared" si="11"/>
        <v>0</v>
      </c>
    </row>
    <row r="565" spans="1:5" s="90" customFormat="1" ht="24" customHeight="1" hidden="1">
      <c r="A565" s="119" t="s">
        <v>505</v>
      </c>
      <c r="B565" s="106"/>
      <c r="C565" s="106"/>
      <c r="D565" s="106"/>
      <c r="E565" s="120">
        <f t="shared" si="11"/>
        <v>0</v>
      </c>
    </row>
    <row r="566" spans="1:5" s="90" customFormat="1" ht="24" customHeight="1" hidden="1">
      <c r="A566" s="119" t="s">
        <v>506</v>
      </c>
      <c r="B566" s="106"/>
      <c r="C566" s="106"/>
      <c r="D566" s="106"/>
      <c r="E566" s="120">
        <f t="shared" si="11"/>
        <v>0</v>
      </c>
    </row>
    <row r="567" spans="1:5" s="90" customFormat="1" ht="21" customHeight="1">
      <c r="A567" s="119" t="s">
        <v>507</v>
      </c>
      <c r="B567" s="106">
        <f>SUM(B568:B576)</f>
        <v>297</v>
      </c>
      <c r="C567" s="106">
        <f>SUM(C568:C576)</f>
        <v>0</v>
      </c>
      <c r="D567" s="106">
        <f>SUM(D568:D576)</f>
        <v>0</v>
      </c>
      <c r="E567" s="120">
        <f t="shared" si="11"/>
        <v>297</v>
      </c>
    </row>
    <row r="568" spans="1:5" s="90" customFormat="1" ht="24" customHeight="1" hidden="1">
      <c r="A568" s="119" t="s">
        <v>508</v>
      </c>
      <c r="B568" s="106"/>
      <c r="C568" s="106"/>
      <c r="D568" s="106"/>
      <c r="E568" s="120">
        <f t="shared" si="11"/>
        <v>0</v>
      </c>
    </row>
    <row r="569" spans="1:5" s="90" customFormat="1" ht="21" customHeight="1">
      <c r="A569" s="119" t="s">
        <v>509</v>
      </c>
      <c r="B569" s="106">
        <v>28</v>
      </c>
      <c r="C569" s="106"/>
      <c r="D569" s="106"/>
      <c r="E569" s="120">
        <f t="shared" si="11"/>
        <v>28</v>
      </c>
    </row>
    <row r="570" spans="1:5" s="90" customFormat="1" ht="24" customHeight="1" hidden="1">
      <c r="A570" s="119" t="s">
        <v>510</v>
      </c>
      <c r="B570" s="106"/>
      <c r="C570" s="106"/>
      <c r="D570" s="106"/>
      <c r="E570" s="120">
        <f t="shared" si="11"/>
        <v>0</v>
      </c>
    </row>
    <row r="571" spans="1:5" s="90" customFormat="1" ht="24" customHeight="1" hidden="1">
      <c r="A571" s="119" t="s">
        <v>511</v>
      </c>
      <c r="B571" s="106"/>
      <c r="C571" s="106"/>
      <c r="D571" s="106"/>
      <c r="E571" s="120">
        <f t="shared" si="11"/>
        <v>0</v>
      </c>
    </row>
    <row r="572" spans="1:5" s="90" customFormat="1" ht="24" customHeight="1" hidden="1">
      <c r="A572" s="119" t="s">
        <v>512</v>
      </c>
      <c r="B572" s="106"/>
      <c r="C572" s="106"/>
      <c r="D572" s="106"/>
      <c r="E572" s="120">
        <f t="shared" si="11"/>
        <v>0</v>
      </c>
    </row>
    <row r="573" spans="1:5" s="90" customFormat="1" ht="24" customHeight="1" hidden="1">
      <c r="A573" s="119" t="s">
        <v>513</v>
      </c>
      <c r="B573" s="106"/>
      <c r="C573" s="106"/>
      <c r="D573" s="106"/>
      <c r="E573" s="120">
        <f t="shared" si="11"/>
        <v>0</v>
      </c>
    </row>
    <row r="574" spans="1:5" s="90" customFormat="1" ht="24" customHeight="1" hidden="1">
      <c r="A574" s="119" t="s">
        <v>514</v>
      </c>
      <c r="B574" s="106"/>
      <c r="C574" s="106"/>
      <c r="D574" s="106"/>
      <c r="E574" s="120">
        <f t="shared" si="11"/>
        <v>0</v>
      </c>
    </row>
    <row r="575" spans="1:5" s="90" customFormat="1" ht="24" customHeight="1" hidden="1">
      <c r="A575" s="119" t="s">
        <v>515</v>
      </c>
      <c r="B575" s="106"/>
      <c r="C575" s="106"/>
      <c r="D575" s="106"/>
      <c r="E575" s="120">
        <f t="shared" si="11"/>
        <v>0</v>
      </c>
    </row>
    <row r="576" spans="1:5" s="90" customFormat="1" ht="21" customHeight="1">
      <c r="A576" s="119" t="s">
        <v>516</v>
      </c>
      <c r="B576" s="106">
        <v>269</v>
      </c>
      <c r="C576" s="106"/>
      <c r="D576" s="106"/>
      <c r="E576" s="120">
        <f t="shared" si="11"/>
        <v>269</v>
      </c>
    </row>
    <row r="577" spans="1:5" s="90" customFormat="1" ht="21" customHeight="1">
      <c r="A577" s="119" t="s">
        <v>517</v>
      </c>
      <c r="B577" s="106">
        <f>SUM(B578:B584)</f>
        <v>3375</v>
      </c>
      <c r="C577" s="106">
        <f>SUM(C578:C584)</f>
        <v>0</v>
      </c>
      <c r="D577" s="106">
        <f>SUM(D578:D584)</f>
        <v>-563</v>
      </c>
      <c r="E577" s="120">
        <f t="shared" si="11"/>
        <v>2812</v>
      </c>
    </row>
    <row r="578" spans="1:5" s="90" customFormat="1" ht="21" customHeight="1">
      <c r="A578" s="119" t="s">
        <v>518</v>
      </c>
      <c r="B578" s="106">
        <v>311</v>
      </c>
      <c r="C578" s="106"/>
      <c r="D578" s="106">
        <v>-311</v>
      </c>
      <c r="E578" s="120">
        <f t="shared" si="11"/>
        <v>0</v>
      </c>
    </row>
    <row r="579" spans="1:5" s="90" customFormat="1" ht="21" customHeight="1">
      <c r="A579" s="119" t="s">
        <v>519</v>
      </c>
      <c r="B579" s="106">
        <v>20</v>
      </c>
      <c r="C579" s="106"/>
      <c r="D579" s="106">
        <v>-20</v>
      </c>
      <c r="E579" s="120">
        <f t="shared" si="11"/>
        <v>0</v>
      </c>
    </row>
    <row r="580" spans="1:5" s="90" customFormat="1" ht="21" customHeight="1">
      <c r="A580" s="119" t="s">
        <v>520</v>
      </c>
      <c r="B580" s="106">
        <v>1733</v>
      </c>
      <c r="C580" s="106"/>
      <c r="D580" s="106"/>
      <c r="E580" s="120">
        <f t="shared" si="11"/>
        <v>1733</v>
      </c>
    </row>
    <row r="581" spans="1:5" s="90" customFormat="1" ht="24" customHeight="1" hidden="1">
      <c r="A581" s="119" t="s">
        <v>521</v>
      </c>
      <c r="B581" s="106"/>
      <c r="C581" s="106"/>
      <c r="D581" s="106"/>
      <c r="E581" s="120">
        <f t="shared" si="11"/>
        <v>0</v>
      </c>
    </row>
    <row r="582" spans="1:5" s="90" customFormat="1" ht="21" customHeight="1">
      <c r="A582" s="119" t="s">
        <v>522</v>
      </c>
      <c r="B582" s="106">
        <v>1079</v>
      </c>
      <c r="C582" s="106"/>
      <c r="D582" s="106"/>
      <c r="E582" s="120">
        <f aca="true" t="shared" si="12" ref="E582:E645">B582+C582+D582</f>
        <v>1079</v>
      </c>
    </row>
    <row r="583" spans="1:5" s="90" customFormat="1" ht="21" customHeight="1">
      <c r="A583" s="119" t="s">
        <v>523</v>
      </c>
      <c r="B583" s="106">
        <v>72</v>
      </c>
      <c r="C583" s="106"/>
      <c r="D583" s="106">
        <v>-72</v>
      </c>
      <c r="E583" s="120">
        <f t="shared" si="12"/>
        <v>0</v>
      </c>
    </row>
    <row r="584" spans="1:5" s="90" customFormat="1" ht="21" customHeight="1">
      <c r="A584" s="119" t="s">
        <v>524</v>
      </c>
      <c r="B584" s="106">
        <v>160</v>
      </c>
      <c r="C584" s="106"/>
      <c r="D584" s="106">
        <v>-160</v>
      </c>
      <c r="E584" s="120">
        <f t="shared" si="12"/>
        <v>0</v>
      </c>
    </row>
    <row r="585" spans="1:5" s="90" customFormat="1" ht="21" customHeight="1">
      <c r="A585" s="119" t="s">
        <v>525</v>
      </c>
      <c r="B585" s="106">
        <f>SUM(B586:B591)</f>
        <v>722</v>
      </c>
      <c r="C585" s="106">
        <f>SUM(C586:C591)</f>
        <v>0</v>
      </c>
      <c r="D585" s="106">
        <f>SUM(D586:D591)</f>
        <v>-76</v>
      </c>
      <c r="E585" s="120">
        <f t="shared" si="12"/>
        <v>646</v>
      </c>
    </row>
    <row r="586" spans="1:5" s="90" customFormat="1" ht="21" customHeight="1">
      <c r="A586" s="119" t="s">
        <v>526</v>
      </c>
      <c r="B586" s="106">
        <v>634</v>
      </c>
      <c r="C586" s="106"/>
      <c r="D586" s="106"/>
      <c r="E586" s="120">
        <f t="shared" si="12"/>
        <v>634</v>
      </c>
    </row>
    <row r="587" spans="1:5" s="90" customFormat="1" ht="24" customHeight="1" hidden="1">
      <c r="A587" s="119" t="s">
        <v>527</v>
      </c>
      <c r="B587" s="106"/>
      <c r="C587" s="106"/>
      <c r="D587" s="106"/>
      <c r="E587" s="120">
        <f t="shared" si="12"/>
        <v>0</v>
      </c>
    </row>
    <row r="588" spans="1:5" s="90" customFormat="1" ht="21" customHeight="1">
      <c r="A588" s="119" t="s">
        <v>528</v>
      </c>
      <c r="B588" s="106">
        <v>18</v>
      </c>
      <c r="C588" s="106"/>
      <c r="D588" s="106">
        <v>-10</v>
      </c>
      <c r="E588" s="120">
        <f t="shared" si="12"/>
        <v>8</v>
      </c>
    </row>
    <row r="589" spans="1:5" s="90" customFormat="1" ht="21" customHeight="1">
      <c r="A589" s="119" t="s">
        <v>529</v>
      </c>
      <c r="B589" s="106">
        <v>4</v>
      </c>
      <c r="C589" s="106"/>
      <c r="D589" s="106"/>
      <c r="E589" s="120">
        <f t="shared" si="12"/>
        <v>4</v>
      </c>
    </row>
    <row r="590" spans="1:5" s="90" customFormat="1" ht="24" customHeight="1" hidden="1">
      <c r="A590" s="119" t="s">
        <v>530</v>
      </c>
      <c r="B590" s="106"/>
      <c r="C590" s="106"/>
      <c r="D590" s="106"/>
      <c r="E590" s="120">
        <f t="shared" si="12"/>
        <v>0</v>
      </c>
    </row>
    <row r="591" spans="1:5" s="90" customFormat="1" ht="21" customHeight="1">
      <c r="A591" s="119" t="s">
        <v>531</v>
      </c>
      <c r="B591" s="106">
        <v>66</v>
      </c>
      <c r="C591" s="106"/>
      <c r="D591" s="106">
        <v>-66</v>
      </c>
      <c r="E591" s="120">
        <f t="shared" si="12"/>
        <v>0</v>
      </c>
    </row>
    <row r="592" spans="1:5" s="90" customFormat="1" ht="21" customHeight="1">
      <c r="A592" s="119" t="s">
        <v>532</v>
      </c>
      <c r="B592" s="106">
        <f>SUM(B593:B599)</f>
        <v>312</v>
      </c>
      <c r="C592" s="106">
        <f>SUM(C593:C599)</f>
        <v>0</v>
      </c>
      <c r="D592" s="106">
        <f>SUM(D593:D599)</f>
        <v>-151</v>
      </c>
      <c r="E592" s="120">
        <f t="shared" si="12"/>
        <v>161</v>
      </c>
    </row>
    <row r="593" spans="1:5" s="90" customFormat="1" ht="21" customHeight="1">
      <c r="A593" s="119" t="s">
        <v>533</v>
      </c>
      <c r="B593" s="106">
        <v>193</v>
      </c>
      <c r="C593" s="106"/>
      <c r="D593" s="106">
        <v>-43</v>
      </c>
      <c r="E593" s="120">
        <f t="shared" si="12"/>
        <v>150</v>
      </c>
    </row>
    <row r="594" spans="1:5" s="90" customFormat="1" ht="21" customHeight="1">
      <c r="A594" s="119" t="s">
        <v>534</v>
      </c>
      <c r="B594" s="106">
        <v>61</v>
      </c>
      <c r="C594" s="106"/>
      <c r="D594" s="106">
        <v>-50</v>
      </c>
      <c r="E594" s="120">
        <f t="shared" si="12"/>
        <v>11</v>
      </c>
    </row>
    <row r="595" spans="1:5" s="90" customFormat="1" ht="24" customHeight="1" hidden="1">
      <c r="A595" s="119" t="s">
        <v>535</v>
      </c>
      <c r="B595" s="106"/>
      <c r="C595" s="106"/>
      <c r="D595" s="106"/>
      <c r="E595" s="120">
        <f t="shared" si="12"/>
        <v>0</v>
      </c>
    </row>
    <row r="596" spans="1:5" s="90" customFormat="1" ht="21" customHeight="1">
      <c r="A596" s="119" t="s">
        <v>536</v>
      </c>
      <c r="B596" s="106">
        <v>2</v>
      </c>
      <c r="C596" s="106"/>
      <c r="D596" s="106">
        <v>-2</v>
      </c>
      <c r="E596" s="120">
        <f t="shared" si="12"/>
        <v>0</v>
      </c>
    </row>
    <row r="597" spans="1:5" s="90" customFormat="1" ht="24" customHeight="1" hidden="1">
      <c r="A597" s="119" t="s">
        <v>537</v>
      </c>
      <c r="B597" s="106"/>
      <c r="C597" s="106"/>
      <c r="D597" s="106"/>
      <c r="E597" s="120">
        <f t="shared" si="12"/>
        <v>0</v>
      </c>
    </row>
    <row r="598" spans="1:5" s="90" customFormat="1" ht="24" customHeight="1" hidden="1">
      <c r="A598" s="119" t="s">
        <v>538</v>
      </c>
      <c r="B598" s="106"/>
      <c r="C598" s="106"/>
      <c r="D598" s="106"/>
      <c r="E598" s="120">
        <f t="shared" si="12"/>
        <v>0</v>
      </c>
    </row>
    <row r="599" spans="1:5" s="90" customFormat="1" ht="21" customHeight="1">
      <c r="A599" s="119" t="s">
        <v>539</v>
      </c>
      <c r="B599" s="106">
        <v>56</v>
      </c>
      <c r="C599" s="106"/>
      <c r="D599" s="106">
        <v>-56</v>
      </c>
      <c r="E599" s="120">
        <f t="shared" si="12"/>
        <v>0</v>
      </c>
    </row>
    <row r="600" spans="1:5" s="90" customFormat="1" ht="21" customHeight="1">
      <c r="A600" s="119" t="s">
        <v>540</v>
      </c>
      <c r="B600" s="106">
        <f>SUM(B601:B608)</f>
        <v>2744</v>
      </c>
      <c r="C600" s="106">
        <f>SUM(C601:C608)</f>
        <v>27</v>
      </c>
      <c r="D600" s="106">
        <f>SUM(D601:D608)</f>
        <v>-75</v>
      </c>
      <c r="E600" s="120">
        <f t="shared" si="12"/>
        <v>2696</v>
      </c>
    </row>
    <row r="601" spans="1:5" s="90" customFormat="1" ht="21" customHeight="1">
      <c r="A601" s="119" t="s">
        <v>130</v>
      </c>
      <c r="B601" s="106">
        <v>149</v>
      </c>
      <c r="C601" s="106">
        <f>25+2</f>
        <v>27</v>
      </c>
      <c r="D601" s="106">
        <f>(25+26-4)*-1</f>
        <v>-47</v>
      </c>
      <c r="E601" s="120">
        <f t="shared" si="12"/>
        <v>129</v>
      </c>
    </row>
    <row r="602" spans="1:5" s="90" customFormat="1" ht="24" customHeight="1" hidden="1">
      <c r="A602" s="119" t="s">
        <v>131</v>
      </c>
      <c r="B602" s="106"/>
      <c r="C602" s="106"/>
      <c r="D602" s="106"/>
      <c r="E602" s="120">
        <f t="shared" si="12"/>
        <v>0</v>
      </c>
    </row>
    <row r="603" spans="1:5" s="90" customFormat="1" ht="24" customHeight="1" hidden="1">
      <c r="A603" s="119" t="s">
        <v>132</v>
      </c>
      <c r="B603" s="106"/>
      <c r="C603" s="106"/>
      <c r="D603" s="106"/>
      <c r="E603" s="120">
        <f t="shared" si="12"/>
        <v>0</v>
      </c>
    </row>
    <row r="604" spans="1:5" s="90" customFormat="1" ht="21" customHeight="1">
      <c r="A604" s="119" t="s">
        <v>541</v>
      </c>
      <c r="B604" s="106">
        <v>27</v>
      </c>
      <c r="C604" s="106"/>
      <c r="D604" s="106">
        <v>-10</v>
      </c>
      <c r="E604" s="120">
        <f t="shared" si="12"/>
        <v>17</v>
      </c>
    </row>
    <row r="605" spans="1:5" s="90" customFormat="1" ht="21" customHeight="1">
      <c r="A605" s="119" t="s">
        <v>542</v>
      </c>
      <c r="B605" s="106">
        <v>8</v>
      </c>
      <c r="C605" s="106"/>
      <c r="D605" s="106">
        <v>-8</v>
      </c>
      <c r="E605" s="120">
        <f t="shared" si="12"/>
        <v>0</v>
      </c>
    </row>
    <row r="606" spans="1:5" s="90" customFormat="1" ht="24" customHeight="1" hidden="1">
      <c r="A606" s="119" t="s">
        <v>543</v>
      </c>
      <c r="B606" s="106"/>
      <c r="C606" s="106"/>
      <c r="D606" s="106"/>
      <c r="E606" s="120">
        <f t="shared" si="12"/>
        <v>0</v>
      </c>
    </row>
    <row r="607" spans="1:5" s="90" customFormat="1" ht="21" customHeight="1">
      <c r="A607" s="119" t="s">
        <v>544</v>
      </c>
      <c r="B607" s="106">
        <v>2172</v>
      </c>
      <c r="C607" s="106"/>
      <c r="D607" s="106"/>
      <c r="E607" s="120">
        <f t="shared" si="12"/>
        <v>2172</v>
      </c>
    </row>
    <row r="608" spans="1:5" s="90" customFormat="1" ht="21" customHeight="1">
      <c r="A608" s="119" t="s">
        <v>545</v>
      </c>
      <c r="B608" s="106">
        <v>388</v>
      </c>
      <c r="C608" s="106"/>
      <c r="D608" s="106">
        <v>-10</v>
      </c>
      <c r="E608" s="120">
        <f t="shared" si="12"/>
        <v>378</v>
      </c>
    </row>
    <row r="609" spans="1:5" s="90" customFormat="1" ht="21" customHeight="1">
      <c r="A609" s="119" t="s">
        <v>546</v>
      </c>
      <c r="B609" s="106">
        <f>SUM(B610:B613)</f>
        <v>40</v>
      </c>
      <c r="C609" s="106">
        <f>SUM(C610:C613)</f>
        <v>9</v>
      </c>
      <c r="D609" s="106">
        <f>SUM(D610:D613)</f>
        <v>-13</v>
      </c>
      <c r="E609" s="120">
        <f t="shared" si="12"/>
        <v>36</v>
      </c>
    </row>
    <row r="610" spans="1:5" s="90" customFormat="1" ht="21" customHeight="1">
      <c r="A610" s="119" t="s">
        <v>130</v>
      </c>
      <c r="B610" s="106">
        <v>40</v>
      </c>
      <c r="C610" s="106">
        <f>8+1</f>
        <v>9</v>
      </c>
      <c r="D610" s="106">
        <f>(8+6-1)*-1</f>
        <v>-13</v>
      </c>
      <c r="E610" s="120">
        <f t="shared" si="12"/>
        <v>36</v>
      </c>
    </row>
    <row r="611" spans="1:5" s="90" customFormat="1" ht="24" customHeight="1" hidden="1">
      <c r="A611" s="119" t="s">
        <v>131</v>
      </c>
      <c r="B611" s="106"/>
      <c r="C611" s="106"/>
      <c r="D611" s="106"/>
      <c r="E611" s="120">
        <f t="shared" si="12"/>
        <v>0</v>
      </c>
    </row>
    <row r="612" spans="1:5" s="90" customFormat="1" ht="24" customHeight="1" hidden="1">
      <c r="A612" s="119" t="s">
        <v>132</v>
      </c>
      <c r="B612" s="106"/>
      <c r="C612" s="106"/>
      <c r="D612" s="106"/>
      <c r="E612" s="120">
        <f t="shared" si="12"/>
        <v>0</v>
      </c>
    </row>
    <row r="613" spans="1:5" s="90" customFormat="1" ht="24" customHeight="1" hidden="1">
      <c r="A613" s="119" t="s">
        <v>547</v>
      </c>
      <c r="B613" s="106"/>
      <c r="C613" s="106"/>
      <c r="D613" s="106"/>
      <c r="E613" s="120">
        <f t="shared" si="12"/>
        <v>0</v>
      </c>
    </row>
    <row r="614" spans="1:5" s="90" customFormat="1" ht="21" customHeight="1">
      <c r="A614" s="119" t="s">
        <v>548</v>
      </c>
      <c r="B614" s="106">
        <f>SUM(B615:B616)</f>
        <v>6640</v>
      </c>
      <c r="C614" s="106">
        <f>SUM(C615:C616)</f>
        <v>550</v>
      </c>
      <c r="D614" s="106">
        <f>SUM(D615:D616)</f>
        <v>-550</v>
      </c>
      <c r="E614" s="120">
        <f t="shared" si="12"/>
        <v>6640</v>
      </c>
    </row>
    <row r="615" spans="1:5" s="90" customFormat="1" ht="21" customHeight="1">
      <c r="A615" s="119" t="s">
        <v>549</v>
      </c>
      <c r="B615" s="106">
        <v>3625</v>
      </c>
      <c r="C615" s="106"/>
      <c r="D615" s="106">
        <v>-550</v>
      </c>
      <c r="E615" s="120">
        <f t="shared" si="12"/>
        <v>3075</v>
      </c>
    </row>
    <row r="616" spans="1:5" s="90" customFormat="1" ht="21" customHeight="1">
      <c r="A616" s="119" t="s">
        <v>550</v>
      </c>
      <c r="B616" s="106">
        <v>3015</v>
      </c>
      <c r="C616" s="106">
        <v>550</v>
      </c>
      <c r="D616" s="106"/>
      <c r="E616" s="120">
        <f t="shared" si="12"/>
        <v>3565</v>
      </c>
    </row>
    <row r="617" spans="1:5" s="90" customFormat="1" ht="21" customHeight="1">
      <c r="A617" s="119" t="s">
        <v>551</v>
      </c>
      <c r="B617" s="106">
        <f>SUM(B618:B619)</f>
        <v>12</v>
      </c>
      <c r="C617" s="106">
        <f>SUM(C618:C619)</f>
        <v>0</v>
      </c>
      <c r="D617" s="106">
        <f>SUM(D618:D619)</f>
        <v>-12</v>
      </c>
      <c r="E617" s="120">
        <f t="shared" si="12"/>
        <v>0</v>
      </c>
    </row>
    <row r="618" spans="1:5" s="90" customFormat="1" ht="21" customHeight="1">
      <c r="A618" s="119" t="s">
        <v>552</v>
      </c>
      <c r="B618" s="106">
        <v>10</v>
      </c>
      <c r="C618" s="106"/>
      <c r="D618" s="106">
        <v>-10</v>
      </c>
      <c r="E618" s="120">
        <f t="shared" si="12"/>
        <v>0</v>
      </c>
    </row>
    <row r="619" spans="1:5" s="90" customFormat="1" ht="21" customHeight="1">
      <c r="A619" s="119" t="s">
        <v>553</v>
      </c>
      <c r="B619" s="106">
        <v>2</v>
      </c>
      <c r="C619" s="106"/>
      <c r="D619" s="106">
        <v>-2</v>
      </c>
      <c r="E619" s="120">
        <f t="shared" si="12"/>
        <v>0</v>
      </c>
    </row>
    <row r="620" spans="1:5" s="90" customFormat="1" ht="21" customHeight="1">
      <c r="A620" s="119" t="s">
        <v>554</v>
      </c>
      <c r="B620" s="106">
        <f>SUM(B621:B622)</f>
        <v>1426</v>
      </c>
      <c r="C620" s="106">
        <f>SUM(C621:C622)</f>
        <v>0</v>
      </c>
      <c r="D620" s="106">
        <f>SUM(D621:D622)</f>
        <v>0</v>
      </c>
      <c r="E620" s="120">
        <f t="shared" si="12"/>
        <v>1426</v>
      </c>
    </row>
    <row r="621" spans="1:5" s="90" customFormat="1" ht="21" customHeight="1">
      <c r="A621" s="119" t="s">
        <v>555</v>
      </c>
      <c r="B621" s="106">
        <v>396</v>
      </c>
      <c r="C621" s="106"/>
      <c r="D621" s="106"/>
      <c r="E621" s="120">
        <f t="shared" si="12"/>
        <v>396</v>
      </c>
    </row>
    <row r="622" spans="1:5" s="90" customFormat="1" ht="21" customHeight="1">
      <c r="A622" s="119" t="s">
        <v>556</v>
      </c>
      <c r="B622" s="106">
        <v>1030</v>
      </c>
      <c r="C622" s="106"/>
      <c r="D622" s="106"/>
      <c r="E622" s="120">
        <f t="shared" si="12"/>
        <v>1030</v>
      </c>
    </row>
    <row r="623" spans="1:5" s="90" customFormat="1" ht="21" customHeight="1">
      <c r="A623" s="119" t="s">
        <v>557</v>
      </c>
      <c r="B623" s="106">
        <f>SUM(B624:B625)</f>
        <v>0</v>
      </c>
      <c r="C623" s="106">
        <f>SUM(C624:C625)</f>
        <v>0</v>
      </c>
      <c r="D623" s="106">
        <f>SUM(D624:D625)</f>
        <v>0</v>
      </c>
      <c r="E623" s="120">
        <f t="shared" si="12"/>
        <v>0</v>
      </c>
    </row>
    <row r="624" spans="1:5" s="90" customFormat="1" ht="24" customHeight="1" hidden="1">
      <c r="A624" s="119" t="s">
        <v>558</v>
      </c>
      <c r="B624" s="106"/>
      <c r="C624" s="106"/>
      <c r="D624" s="106"/>
      <c r="E624" s="120">
        <f t="shared" si="12"/>
        <v>0</v>
      </c>
    </row>
    <row r="625" spans="1:5" s="90" customFormat="1" ht="24" customHeight="1" hidden="1">
      <c r="A625" s="119" t="s">
        <v>559</v>
      </c>
      <c r="B625" s="106"/>
      <c r="C625" s="106"/>
      <c r="D625" s="106"/>
      <c r="E625" s="120">
        <f t="shared" si="12"/>
        <v>0</v>
      </c>
    </row>
    <row r="626" spans="1:5" s="90" customFormat="1" ht="21" customHeight="1">
      <c r="A626" s="119" t="s">
        <v>560</v>
      </c>
      <c r="B626" s="106">
        <f>SUM(B627:B628)</f>
        <v>0</v>
      </c>
      <c r="C626" s="106">
        <f>SUM(C627:C628)</f>
        <v>0</v>
      </c>
      <c r="D626" s="106">
        <f>SUM(D627:D628)</f>
        <v>0</v>
      </c>
      <c r="E626" s="120">
        <f t="shared" si="12"/>
        <v>0</v>
      </c>
    </row>
    <row r="627" spans="1:5" s="90" customFormat="1" ht="24" customHeight="1" hidden="1">
      <c r="A627" s="119" t="s">
        <v>561</v>
      </c>
      <c r="B627" s="106"/>
      <c r="C627" s="106"/>
      <c r="D627" s="106"/>
      <c r="E627" s="120">
        <f t="shared" si="12"/>
        <v>0</v>
      </c>
    </row>
    <row r="628" spans="1:5" s="90" customFormat="1" ht="24" customHeight="1" hidden="1">
      <c r="A628" s="119" t="s">
        <v>562</v>
      </c>
      <c r="B628" s="106"/>
      <c r="C628" s="106"/>
      <c r="D628" s="106"/>
      <c r="E628" s="120">
        <f t="shared" si="12"/>
        <v>0</v>
      </c>
    </row>
    <row r="629" spans="1:5" s="90" customFormat="1" ht="21" customHeight="1">
      <c r="A629" s="119" t="s">
        <v>563</v>
      </c>
      <c r="B629" s="106">
        <f>SUM(B630:B632)</f>
        <v>14112</v>
      </c>
      <c r="C629" s="106">
        <f>SUM(C630:C632)</f>
        <v>0</v>
      </c>
      <c r="D629" s="106">
        <f>SUM(D630:D632)</f>
        <v>-146</v>
      </c>
      <c r="E629" s="120">
        <f t="shared" si="12"/>
        <v>13966</v>
      </c>
    </row>
    <row r="630" spans="1:5" s="90" customFormat="1" ht="24" customHeight="1" hidden="1">
      <c r="A630" s="119" t="s">
        <v>564</v>
      </c>
      <c r="B630" s="106"/>
      <c r="C630" s="106"/>
      <c r="D630" s="106"/>
      <c r="E630" s="120">
        <f t="shared" si="12"/>
        <v>0</v>
      </c>
    </row>
    <row r="631" spans="1:5" s="90" customFormat="1" ht="21" customHeight="1">
      <c r="A631" s="119" t="s">
        <v>565</v>
      </c>
      <c r="B631" s="106">
        <v>14112</v>
      </c>
      <c r="C631" s="106"/>
      <c r="D631" s="106">
        <v>-146</v>
      </c>
      <c r="E631" s="120">
        <f t="shared" si="12"/>
        <v>13966</v>
      </c>
    </row>
    <row r="632" spans="1:5" s="90" customFormat="1" ht="24" customHeight="1" hidden="1">
      <c r="A632" s="119" t="s">
        <v>566</v>
      </c>
      <c r="B632" s="106"/>
      <c r="C632" s="106"/>
      <c r="D632" s="106"/>
      <c r="E632" s="120">
        <f t="shared" si="12"/>
        <v>0</v>
      </c>
    </row>
    <row r="633" spans="1:5" s="90" customFormat="1" ht="21" customHeight="1">
      <c r="A633" s="119" t="s">
        <v>567</v>
      </c>
      <c r="B633" s="106">
        <f>SUM(B634:B637)</f>
        <v>681</v>
      </c>
      <c r="C633" s="106">
        <f>SUM(C634:C637)</f>
        <v>0</v>
      </c>
      <c r="D633" s="106">
        <f>SUM(D634:D637)</f>
        <v>-681</v>
      </c>
      <c r="E633" s="120">
        <f t="shared" si="12"/>
        <v>0</v>
      </c>
    </row>
    <row r="634" spans="1:5" s="90" customFormat="1" ht="21" customHeight="1">
      <c r="A634" s="119" t="s">
        <v>568</v>
      </c>
      <c r="B634" s="106">
        <v>19</v>
      </c>
      <c r="C634" s="106"/>
      <c r="D634" s="106">
        <v>-19</v>
      </c>
      <c r="E634" s="120">
        <f t="shared" si="12"/>
        <v>0</v>
      </c>
    </row>
    <row r="635" spans="1:5" s="90" customFormat="1" ht="21" customHeight="1">
      <c r="A635" s="119" t="s">
        <v>569</v>
      </c>
      <c r="B635" s="106">
        <v>64</v>
      </c>
      <c r="C635" s="106"/>
      <c r="D635" s="106">
        <v>-64</v>
      </c>
      <c r="E635" s="120">
        <f t="shared" si="12"/>
        <v>0</v>
      </c>
    </row>
    <row r="636" spans="1:5" s="90" customFormat="1" ht="21" customHeight="1">
      <c r="A636" s="119" t="s">
        <v>570</v>
      </c>
      <c r="B636" s="106">
        <v>598</v>
      </c>
      <c r="C636" s="106"/>
      <c r="D636" s="106">
        <v>-598</v>
      </c>
      <c r="E636" s="120">
        <f t="shared" si="12"/>
        <v>0</v>
      </c>
    </row>
    <row r="637" spans="1:5" s="90" customFormat="1" ht="24" customHeight="1" hidden="1">
      <c r="A637" s="119" t="s">
        <v>571</v>
      </c>
      <c r="B637" s="106"/>
      <c r="C637" s="106"/>
      <c r="D637" s="106"/>
      <c r="E637" s="120">
        <f t="shared" si="12"/>
        <v>0</v>
      </c>
    </row>
    <row r="638" spans="1:5" s="90" customFormat="1" ht="21" customHeight="1">
      <c r="A638" s="119" t="s">
        <v>572</v>
      </c>
      <c r="B638" s="106">
        <f>SUM(B639:B645)</f>
        <v>234</v>
      </c>
      <c r="C638" s="106">
        <f>SUM(C639:C645)</f>
        <v>57</v>
      </c>
      <c r="D638" s="106">
        <f>SUM(D639:D645)</f>
        <v>-104</v>
      </c>
      <c r="E638" s="120">
        <f t="shared" si="12"/>
        <v>187</v>
      </c>
    </row>
    <row r="639" spans="1:5" s="90" customFormat="1" ht="21" customHeight="1">
      <c r="A639" s="119" t="s">
        <v>130</v>
      </c>
      <c r="B639" s="106">
        <v>224</v>
      </c>
      <c r="C639" s="106">
        <f>54+3</f>
        <v>57</v>
      </c>
      <c r="D639" s="106">
        <f>(54+1+45-6)*-1</f>
        <v>-94</v>
      </c>
      <c r="E639" s="120">
        <f t="shared" si="12"/>
        <v>187</v>
      </c>
    </row>
    <row r="640" spans="1:5" s="90" customFormat="1" ht="24" customHeight="1" hidden="1">
      <c r="A640" s="119" t="s">
        <v>131</v>
      </c>
      <c r="B640" s="106"/>
      <c r="C640" s="106"/>
      <c r="D640" s="106"/>
      <c r="E640" s="120">
        <f t="shared" si="12"/>
        <v>0</v>
      </c>
    </row>
    <row r="641" spans="1:5" s="90" customFormat="1" ht="24" customHeight="1" hidden="1">
      <c r="A641" s="119" t="s">
        <v>132</v>
      </c>
      <c r="B641" s="106"/>
      <c r="C641" s="106"/>
      <c r="D641" s="106"/>
      <c r="E641" s="120">
        <f t="shared" si="12"/>
        <v>0</v>
      </c>
    </row>
    <row r="642" spans="1:5" s="90" customFormat="1" ht="21" customHeight="1">
      <c r="A642" s="119" t="s">
        <v>573</v>
      </c>
      <c r="B642" s="106">
        <v>10</v>
      </c>
      <c r="C642" s="106"/>
      <c r="D642" s="106">
        <v>-10</v>
      </c>
      <c r="E642" s="120">
        <f t="shared" si="12"/>
        <v>0</v>
      </c>
    </row>
    <row r="643" spans="1:5" s="90" customFormat="1" ht="24" customHeight="1" hidden="1">
      <c r="A643" s="119" t="s">
        <v>574</v>
      </c>
      <c r="B643" s="106"/>
      <c r="C643" s="106"/>
      <c r="D643" s="106"/>
      <c r="E643" s="120">
        <f t="shared" si="12"/>
        <v>0</v>
      </c>
    </row>
    <row r="644" spans="1:5" s="90" customFormat="1" ht="24" customHeight="1" hidden="1">
      <c r="A644" s="119" t="s">
        <v>139</v>
      </c>
      <c r="B644" s="106"/>
      <c r="C644" s="106"/>
      <c r="D644" s="106"/>
      <c r="E644" s="120">
        <f t="shared" si="12"/>
        <v>0</v>
      </c>
    </row>
    <row r="645" spans="1:5" s="90" customFormat="1" ht="24" customHeight="1" hidden="1">
      <c r="A645" s="119" t="s">
        <v>575</v>
      </c>
      <c r="B645" s="106"/>
      <c r="C645" s="106"/>
      <c r="D645" s="106"/>
      <c r="E645" s="120">
        <f t="shared" si="12"/>
        <v>0</v>
      </c>
    </row>
    <row r="646" spans="1:5" s="90" customFormat="1" ht="21" customHeight="1">
      <c r="A646" s="119" t="s">
        <v>576</v>
      </c>
      <c r="B646" s="106">
        <v>0</v>
      </c>
      <c r="C646" s="106">
        <v>0</v>
      </c>
      <c r="D646" s="106">
        <v>0</v>
      </c>
      <c r="E646" s="120">
        <f aca="true" t="shared" si="13" ref="E646:E709">B646+C646+D646</f>
        <v>0</v>
      </c>
    </row>
    <row r="647" spans="1:5" s="90" customFormat="1" ht="21" customHeight="1">
      <c r="A647" s="119" t="s">
        <v>47</v>
      </c>
      <c r="B647" s="106">
        <f>SUM(B648,B653,B667,B671,B683,B686,B690,B695,B699,B703,B706,B715,B717)</f>
        <v>37406</v>
      </c>
      <c r="C647" s="106">
        <f>SUM(C648,C653,C667,C671,C683,C686,C690,C695,C699,C703,C706,C715,C717)</f>
        <v>932</v>
      </c>
      <c r="D647" s="106">
        <f>SUM(D648,D653,D667,D671,D683,D686,D690,D695,D699,D703,D706,D715,D717)</f>
        <v>-1723</v>
      </c>
      <c r="E647" s="120">
        <f t="shared" si="13"/>
        <v>36615</v>
      </c>
    </row>
    <row r="648" spans="1:5" s="90" customFormat="1" ht="21" customHeight="1">
      <c r="A648" s="119" t="s">
        <v>577</v>
      </c>
      <c r="B648" s="106">
        <f>SUM(B649:B652)</f>
        <v>1003</v>
      </c>
      <c r="C648" s="106">
        <f>SUM(C649:C652)</f>
        <v>73</v>
      </c>
      <c r="D648" s="106">
        <f>SUM(D649:D652)</f>
        <v>-133</v>
      </c>
      <c r="E648" s="120">
        <f t="shared" si="13"/>
        <v>943</v>
      </c>
    </row>
    <row r="649" spans="1:5" s="90" customFormat="1" ht="21" customHeight="1">
      <c r="A649" s="119" t="s">
        <v>130</v>
      </c>
      <c r="B649" s="106">
        <v>1003</v>
      </c>
      <c r="C649" s="106">
        <f>69+4</f>
        <v>73</v>
      </c>
      <c r="D649" s="106">
        <f>(69+1+63)*-1</f>
        <v>-133</v>
      </c>
      <c r="E649" s="120">
        <f t="shared" si="13"/>
        <v>943</v>
      </c>
    </row>
    <row r="650" spans="1:5" s="90" customFormat="1" ht="24" customHeight="1" hidden="1">
      <c r="A650" s="119" t="s">
        <v>131</v>
      </c>
      <c r="B650" s="106"/>
      <c r="C650" s="106"/>
      <c r="D650" s="106"/>
      <c r="E650" s="120">
        <f t="shared" si="13"/>
        <v>0</v>
      </c>
    </row>
    <row r="651" spans="1:5" s="90" customFormat="1" ht="24" customHeight="1" hidden="1">
      <c r="A651" s="119" t="s">
        <v>132</v>
      </c>
      <c r="B651" s="106"/>
      <c r="C651" s="106"/>
      <c r="D651" s="106"/>
      <c r="E651" s="120">
        <f t="shared" si="13"/>
        <v>0</v>
      </c>
    </row>
    <row r="652" spans="1:5" s="90" customFormat="1" ht="24" customHeight="1" hidden="1">
      <c r="A652" s="119" t="s">
        <v>578</v>
      </c>
      <c r="B652" s="106"/>
      <c r="C652" s="106"/>
      <c r="D652" s="106"/>
      <c r="E652" s="120">
        <f t="shared" si="13"/>
        <v>0</v>
      </c>
    </row>
    <row r="653" spans="1:5" s="90" customFormat="1" ht="21" customHeight="1">
      <c r="A653" s="119" t="s">
        <v>579</v>
      </c>
      <c r="B653" s="106">
        <f>SUM(B654:B666)</f>
        <v>59</v>
      </c>
      <c r="C653" s="106">
        <f>SUM(C654:C666)</f>
        <v>0</v>
      </c>
      <c r="D653" s="106">
        <f>SUM(D654:D666)</f>
        <v>-49</v>
      </c>
      <c r="E653" s="120">
        <f t="shared" si="13"/>
        <v>10</v>
      </c>
    </row>
    <row r="654" spans="1:5" s="90" customFormat="1" ht="21" customHeight="1">
      <c r="A654" s="119" t="s">
        <v>580</v>
      </c>
      <c r="B654" s="106">
        <v>59</v>
      </c>
      <c r="C654" s="106"/>
      <c r="D654" s="106">
        <v>-49</v>
      </c>
      <c r="E654" s="120">
        <f t="shared" si="13"/>
        <v>10</v>
      </c>
    </row>
    <row r="655" spans="1:5" s="90" customFormat="1" ht="24" customHeight="1" hidden="1">
      <c r="A655" s="119" t="s">
        <v>581</v>
      </c>
      <c r="B655" s="106"/>
      <c r="C655" s="106"/>
      <c r="D655" s="106"/>
      <c r="E655" s="120">
        <f t="shared" si="13"/>
        <v>0</v>
      </c>
    </row>
    <row r="656" spans="1:5" s="90" customFormat="1" ht="24" customHeight="1" hidden="1">
      <c r="A656" s="119" t="s">
        <v>582</v>
      </c>
      <c r="B656" s="106"/>
      <c r="C656" s="106"/>
      <c r="D656" s="106"/>
      <c r="E656" s="120">
        <f t="shared" si="13"/>
        <v>0</v>
      </c>
    </row>
    <row r="657" spans="1:5" s="90" customFormat="1" ht="24" customHeight="1" hidden="1">
      <c r="A657" s="119" t="s">
        <v>583</v>
      </c>
      <c r="B657" s="106"/>
      <c r="C657" s="106"/>
      <c r="D657" s="106"/>
      <c r="E657" s="120">
        <f t="shared" si="13"/>
        <v>0</v>
      </c>
    </row>
    <row r="658" spans="1:5" s="90" customFormat="1" ht="24" customHeight="1" hidden="1">
      <c r="A658" s="119" t="s">
        <v>584</v>
      </c>
      <c r="B658" s="106"/>
      <c r="C658" s="106"/>
      <c r="D658" s="106"/>
      <c r="E658" s="120">
        <f t="shared" si="13"/>
        <v>0</v>
      </c>
    </row>
    <row r="659" spans="1:5" s="90" customFormat="1" ht="24" customHeight="1" hidden="1">
      <c r="A659" s="119" t="s">
        <v>585</v>
      </c>
      <c r="B659" s="106"/>
      <c r="C659" s="106"/>
      <c r="D659" s="106"/>
      <c r="E659" s="120">
        <f t="shared" si="13"/>
        <v>0</v>
      </c>
    </row>
    <row r="660" spans="1:5" s="90" customFormat="1" ht="24" customHeight="1" hidden="1">
      <c r="A660" s="119" t="s">
        <v>586</v>
      </c>
      <c r="B660" s="106"/>
      <c r="C660" s="106"/>
      <c r="D660" s="106"/>
      <c r="E660" s="120">
        <f t="shared" si="13"/>
        <v>0</v>
      </c>
    </row>
    <row r="661" spans="1:5" s="90" customFormat="1" ht="24" customHeight="1" hidden="1">
      <c r="A661" s="119" t="s">
        <v>587</v>
      </c>
      <c r="B661" s="106"/>
      <c r="C661" s="106"/>
      <c r="D661" s="106"/>
      <c r="E661" s="120">
        <f t="shared" si="13"/>
        <v>0</v>
      </c>
    </row>
    <row r="662" spans="1:5" s="90" customFormat="1" ht="24" customHeight="1" hidden="1">
      <c r="A662" s="119" t="s">
        <v>588</v>
      </c>
      <c r="B662" s="106"/>
      <c r="C662" s="106"/>
      <c r="D662" s="106"/>
      <c r="E662" s="120">
        <f t="shared" si="13"/>
        <v>0</v>
      </c>
    </row>
    <row r="663" spans="1:5" s="90" customFormat="1" ht="24" customHeight="1" hidden="1">
      <c r="A663" s="119" t="s">
        <v>589</v>
      </c>
      <c r="B663" s="106"/>
      <c r="C663" s="106"/>
      <c r="D663" s="106"/>
      <c r="E663" s="120">
        <f t="shared" si="13"/>
        <v>0</v>
      </c>
    </row>
    <row r="664" spans="1:5" s="90" customFormat="1" ht="24" customHeight="1" hidden="1">
      <c r="A664" s="119" t="s">
        <v>590</v>
      </c>
      <c r="B664" s="106"/>
      <c r="C664" s="106"/>
      <c r="D664" s="106"/>
      <c r="E664" s="120">
        <f t="shared" si="13"/>
        <v>0</v>
      </c>
    </row>
    <row r="665" spans="1:5" s="90" customFormat="1" ht="24" customHeight="1" hidden="1">
      <c r="A665" s="119" t="s">
        <v>591</v>
      </c>
      <c r="B665" s="106"/>
      <c r="C665" s="106"/>
      <c r="D665" s="106"/>
      <c r="E665" s="120">
        <f t="shared" si="13"/>
        <v>0</v>
      </c>
    </row>
    <row r="666" spans="1:5" s="90" customFormat="1" ht="24" customHeight="1" hidden="1">
      <c r="A666" s="119" t="s">
        <v>592</v>
      </c>
      <c r="B666" s="106"/>
      <c r="C666" s="106"/>
      <c r="D666" s="106"/>
      <c r="E666" s="120">
        <f t="shared" si="13"/>
        <v>0</v>
      </c>
    </row>
    <row r="667" spans="1:5" s="90" customFormat="1" ht="21" customHeight="1">
      <c r="A667" s="119" t="s">
        <v>593</v>
      </c>
      <c r="B667" s="106">
        <f>SUM(B668:B670)</f>
        <v>4761</v>
      </c>
      <c r="C667" s="106">
        <f>SUM(C668:C670)</f>
        <v>762</v>
      </c>
      <c r="D667" s="106">
        <f>SUM(D668:D670)</f>
        <v>-1217</v>
      </c>
      <c r="E667" s="120">
        <f t="shared" si="13"/>
        <v>4306</v>
      </c>
    </row>
    <row r="668" spans="1:5" s="90" customFormat="1" ht="21" customHeight="1">
      <c r="A668" s="119" t="s">
        <v>594</v>
      </c>
      <c r="B668" s="106">
        <v>2447</v>
      </c>
      <c r="C668" s="106">
        <f>297+34</f>
        <v>331</v>
      </c>
      <c r="D668" s="106">
        <f>(297+214)*-1</f>
        <v>-511</v>
      </c>
      <c r="E668" s="120">
        <f t="shared" si="13"/>
        <v>2267</v>
      </c>
    </row>
    <row r="669" spans="1:5" s="90" customFormat="1" ht="21" customHeight="1">
      <c r="A669" s="119" t="s">
        <v>595</v>
      </c>
      <c r="B669" s="106">
        <v>782</v>
      </c>
      <c r="C669" s="106">
        <f>170+10</f>
        <v>180</v>
      </c>
      <c r="D669" s="106">
        <f>(170+259)*-1</f>
        <v>-429</v>
      </c>
      <c r="E669" s="120">
        <f t="shared" si="13"/>
        <v>533</v>
      </c>
    </row>
    <row r="670" spans="1:5" s="90" customFormat="1" ht="21" customHeight="1">
      <c r="A670" s="119" t="s">
        <v>596</v>
      </c>
      <c r="B670" s="106">
        <v>1532</v>
      </c>
      <c r="C670" s="106">
        <v>251</v>
      </c>
      <c r="D670" s="106">
        <f>(251+26)*-1</f>
        <v>-277</v>
      </c>
      <c r="E670" s="120">
        <f t="shared" si="13"/>
        <v>1506</v>
      </c>
    </row>
    <row r="671" spans="1:5" s="90" customFormat="1" ht="21" customHeight="1">
      <c r="A671" s="119" t="s">
        <v>597</v>
      </c>
      <c r="B671" s="106">
        <f>SUM(B672:B682)</f>
        <v>4369</v>
      </c>
      <c r="C671" s="106">
        <f>SUM(C672:C682)</f>
        <v>48</v>
      </c>
      <c r="D671" s="106">
        <f>SUM(D672:D682)</f>
        <v>-43</v>
      </c>
      <c r="E671" s="120">
        <f t="shared" si="13"/>
        <v>4374</v>
      </c>
    </row>
    <row r="672" spans="1:5" s="90" customFormat="1" ht="24" customHeight="1" hidden="1">
      <c r="A672" s="119" t="s">
        <v>598</v>
      </c>
      <c r="B672" s="106"/>
      <c r="C672" s="106"/>
      <c r="D672" s="106"/>
      <c r="E672" s="120">
        <f t="shared" si="13"/>
        <v>0</v>
      </c>
    </row>
    <row r="673" spans="1:5" s="90" customFormat="1" ht="24" customHeight="1" hidden="1">
      <c r="A673" s="119" t="s">
        <v>599</v>
      </c>
      <c r="B673" s="106"/>
      <c r="C673" s="106"/>
      <c r="D673" s="106"/>
      <c r="E673" s="120">
        <f t="shared" si="13"/>
        <v>0</v>
      </c>
    </row>
    <row r="674" spans="1:5" s="90" customFormat="1" ht="21" customHeight="1">
      <c r="A674" s="119" t="s">
        <v>600</v>
      </c>
      <c r="B674" s="106">
        <v>298</v>
      </c>
      <c r="C674" s="106">
        <f>43+3</f>
        <v>46</v>
      </c>
      <c r="D674" s="106">
        <v>-43</v>
      </c>
      <c r="E674" s="120">
        <f t="shared" si="13"/>
        <v>301</v>
      </c>
    </row>
    <row r="675" spans="1:5" s="90" customFormat="1" ht="24" customHeight="1" hidden="1">
      <c r="A675" s="119" t="s">
        <v>601</v>
      </c>
      <c r="B675" s="106"/>
      <c r="C675" s="106"/>
      <c r="D675" s="106"/>
      <c r="E675" s="120">
        <f t="shared" si="13"/>
        <v>0</v>
      </c>
    </row>
    <row r="676" spans="1:5" s="90" customFormat="1" ht="24" customHeight="1" hidden="1">
      <c r="A676" s="119" t="s">
        <v>602</v>
      </c>
      <c r="B676" s="106"/>
      <c r="C676" s="106"/>
      <c r="D676" s="106"/>
      <c r="E676" s="120">
        <f t="shared" si="13"/>
        <v>0</v>
      </c>
    </row>
    <row r="677" spans="1:5" s="90" customFormat="1" ht="24" customHeight="1" hidden="1">
      <c r="A677" s="119" t="s">
        <v>603</v>
      </c>
      <c r="B677" s="106"/>
      <c r="C677" s="106"/>
      <c r="D677" s="106"/>
      <c r="E677" s="120">
        <f t="shared" si="13"/>
        <v>0</v>
      </c>
    </row>
    <row r="678" spans="1:5" s="90" customFormat="1" ht="24" customHeight="1" hidden="1">
      <c r="A678" s="119" t="s">
        <v>604</v>
      </c>
      <c r="B678" s="106"/>
      <c r="C678" s="106"/>
      <c r="D678" s="106"/>
      <c r="E678" s="120">
        <f t="shared" si="13"/>
        <v>0</v>
      </c>
    </row>
    <row r="679" spans="1:5" s="90" customFormat="1" ht="21" customHeight="1">
      <c r="A679" s="119" t="s">
        <v>605</v>
      </c>
      <c r="B679" s="106">
        <v>4066</v>
      </c>
      <c r="C679" s="106">
        <v>2</v>
      </c>
      <c r="D679" s="106"/>
      <c r="E679" s="120">
        <f t="shared" si="13"/>
        <v>4068</v>
      </c>
    </row>
    <row r="680" spans="1:5" s="90" customFormat="1" ht="21" customHeight="1">
      <c r="A680" s="119" t="s">
        <v>606</v>
      </c>
      <c r="B680" s="106">
        <v>5</v>
      </c>
      <c r="C680" s="106"/>
      <c r="D680" s="106"/>
      <c r="E680" s="120">
        <f t="shared" si="13"/>
        <v>5</v>
      </c>
    </row>
    <row r="681" spans="1:5" s="90" customFormat="1" ht="24" customHeight="1" hidden="1">
      <c r="A681" s="119" t="s">
        <v>607</v>
      </c>
      <c r="B681" s="106"/>
      <c r="C681" s="106"/>
      <c r="D681" s="106"/>
      <c r="E681" s="120">
        <f t="shared" si="13"/>
        <v>0</v>
      </c>
    </row>
    <row r="682" spans="1:5" s="90" customFormat="1" ht="24" customHeight="1" hidden="1">
      <c r="A682" s="119" t="s">
        <v>608</v>
      </c>
      <c r="B682" s="106"/>
      <c r="C682" s="106"/>
      <c r="D682" s="106"/>
      <c r="E682" s="120">
        <f t="shared" si="13"/>
        <v>0</v>
      </c>
    </row>
    <row r="683" spans="1:5" s="90" customFormat="1" ht="21" customHeight="1">
      <c r="A683" s="119" t="s">
        <v>609</v>
      </c>
      <c r="B683" s="106">
        <f>SUM(B684:B685)</f>
        <v>0</v>
      </c>
      <c r="C683" s="106">
        <f>SUM(C684:C685)</f>
        <v>0</v>
      </c>
      <c r="D683" s="106">
        <f>SUM(D684:D685)</f>
        <v>0</v>
      </c>
      <c r="E683" s="120">
        <f t="shared" si="13"/>
        <v>0</v>
      </c>
    </row>
    <row r="684" spans="1:5" s="90" customFormat="1" ht="24" customHeight="1" hidden="1">
      <c r="A684" s="119" t="s">
        <v>610</v>
      </c>
      <c r="B684" s="106"/>
      <c r="C684" s="106"/>
      <c r="D684" s="106"/>
      <c r="E684" s="120">
        <f t="shared" si="13"/>
        <v>0</v>
      </c>
    </row>
    <row r="685" spans="1:5" s="90" customFormat="1" ht="24" customHeight="1" hidden="1">
      <c r="A685" s="119" t="s">
        <v>611</v>
      </c>
      <c r="B685" s="106"/>
      <c r="C685" s="106"/>
      <c r="D685" s="106"/>
      <c r="E685" s="120">
        <f t="shared" si="13"/>
        <v>0</v>
      </c>
    </row>
    <row r="686" spans="1:5" s="90" customFormat="1" ht="21" customHeight="1">
      <c r="A686" s="119" t="s">
        <v>612</v>
      </c>
      <c r="B686" s="106">
        <f>SUM(B687:B689)</f>
        <v>696</v>
      </c>
      <c r="C686" s="106">
        <f>SUM(C687:C689)</f>
        <v>0</v>
      </c>
      <c r="D686" s="106">
        <f>SUM(D687:D689)</f>
        <v>-50</v>
      </c>
      <c r="E686" s="120">
        <f t="shared" si="13"/>
        <v>646</v>
      </c>
    </row>
    <row r="687" spans="1:5" s="90" customFormat="1" ht="24" customHeight="1" hidden="1">
      <c r="A687" s="119" t="s">
        <v>613</v>
      </c>
      <c r="B687" s="106"/>
      <c r="C687" s="106"/>
      <c r="D687" s="106"/>
      <c r="E687" s="120">
        <f t="shared" si="13"/>
        <v>0</v>
      </c>
    </row>
    <row r="688" spans="1:5" s="90" customFormat="1" ht="21" customHeight="1">
      <c r="A688" s="119" t="s">
        <v>614</v>
      </c>
      <c r="B688" s="106">
        <v>1</v>
      </c>
      <c r="C688" s="106"/>
      <c r="D688" s="106"/>
      <c r="E688" s="120">
        <f t="shared" si="13"/>
        <v>1</v>
      </c>
    </row>
    <row r="689" spans="1:5" s="90" customFormat="1" ht="21" customHeight="1">
      <c r="A689" s="119" t="s">
        <v>615</v>
      </c>
      <c r="B689" s="106">
        <v>695</v>
      </c>
      <c r="C689" s="106"/>
      <c r="D689" s="106">
        <v>-50</v>
      </c>
      <c r="E689" s="120">
        <f t="shared" si="13"/>
        <v>645</v>
      </c>
    </row>
    <row r="690" spans="1:5" s="90" customFormat="1" ht="21" customHeight="1">
      <c r="A690" s="119" t="s">
        <v>616</v>
      </c>
      <c r="B690" s="106">
        <f>SUM(B691:B694)</f>
        <v>120</v>
      </c>
      <c r="C690" s="106">
        <f>SUM(C691:C694)</f>
        <v>0</v>
      </c>
      <c r="D690" s="106">
        <f>SUM(D691:D694)</f>
        <v>-120</v>
      </c>
      <c r="E690" s="120">
        <f t="shared" si="13"/>
        <v>0</v>
      </c>
    </row>
    <row r="691" spans="1:5" s="90" customFormat="1" ht="21" customHeight="1">
      <c r="A691" s="119" t="s">
        <v>617</v>
      </c>
      <c r="B691" s="106">
        <v>60</v>
      </c>
      <c r="C691" s="106"/>
      <c r="D691" s="106">
        <v>-60</v>
      </c>
      <c r="E691" s="120">
        <f t="shared" si="13"/>
        <v>0</v>
      </c>
    </row>
    <row r="692" spans="1:5" s="90" customFormat="1" ht="21" customHeight="1">
      <c r="A692" s="119" t="s">
        <v>618</v>
      </c>
      <c r="B692" s="106">
        <v>60</v>
      </c>
      <c r="C692" s="106"/>
      <c r="D692" s="106">
        <v>-60</v>
      </c>
      <c r="E692" s="120">
        <f t="shared" si="13"/>
        <v>0</v>
      </c>
    </row>
    <row r="693" spans="1:5" s="90" customFormat="1" ht="24" customHeight="1" hidden="1">
      <c r="A693" s="119" t="s">
        <v>619</v>
      </c>
      <c r="B693" s="106"/>
      <c r="C693" s="106"/>
      <c r="D693" s="106"/>
      <c r="E693" s="120">
        <f t="shared" si="13"/>
        <v>0</v>
      </c>
    </row>
    <row r="694" spans="1:5" s="90" customFormat="1" ht="24" customHeight="1" hidden="1">
      <c r="A694" s="119" t="s">
        <v>620</v>
      </c>
      <c r="B694" s="106"/>
      <c r="C694" s="106"/>
      <c r="D694" s="106"/>
      <c r="E694" s="120">
        <f t="shared" si="13"/>
        <v>0</v>
      </c>
    </row>
    <row r="695" spans="1:5" s="90" customFormat="1" ht="21" customHeight="1">
      <c r="A695" s="119" t="s">
        <v>621</v>
      </c>
      <c r="B695" s="106">
        <f>SUM(B696:B698)</f>
        <v>23652</v>
      </c>
      <c r="C695" s="106">
        <f>SUM(C696:C698)</f>
        <v>26</v>
      </c>
      <c r="D695" s="106">
        <f>SUM(D696:D698)</f>
        <v>0</v>
      </c>
      <c r="E695" s="120">
        <f t="shared" si="13"/>
        <v>23678</v>
      </c>
    </row>
    <row r="696" spans="1:5" s="90" customFormat="1" ht="21" customHeight="1">
      <c r="A696" s="119" t="s">
        <v>622</v>
      </c>
      <c r="B696" s="106">
        <v>3290</v>
      </c>
      <c r="C696" s="106"/>
      <c r="D696" s="106"/>
      <c r="E696" s="120">
        <f t="shared" si="13"/>
        <v>3290</v>
      </c>
    </row>
    <row r="697" spans="1:5" s="90" customFormat="1" ht="21" customHeight="1">
      <c r="A697" s="119" t="s">
        <v>623</v>
      </c>
      <c r="B697" s="106">
        <v>20362</v>
      </c>
      <c r="C697" s="106">
        <v>26</v>
      </c>
      <c r="D697" s="106"/>
      <c r="E697" s="120">
        <f t="shared" si="13"/>
        <v>20388</v>
      </c>
    </row>
    <row r="698" spans="1:5" s="90" customFormat="1" ht="24" customHeight="1" hidden="1">
      <c r="A698" s="119" t="s">
        <v>624</v>
      </c>
      <c r="B698" s="106"/>
      <c r="C698" s="106"/>
      <c r="D698" s="106"/>
      <c r="E698" s="120">
        <f t="shared" si="13"/>
        <v>0</v>
      </c>
    </row>
    <row r="699" spans="1:5" s="90" customFormat="1" ht="21" customHeight="1">
      <c r="A699" s="119" t="s">
        <v>625</v>
      </c>
      <c r="B699" s="106">
        <f>SUM(B700:B702)</f>
        <v>2586</v>
      </c>
      <c r="C699" s="106">
        <f>SUM(C700:C702)</f>
        <v>0</v>
      </c>
      <c r="D699" s="106">
        <f>SUM(D700:D702)</f>
        <v>-10</v>
      </c>
      <c r="E699" s="120">
        <f t="shared" si="13"/>
        <v>2576</v>
      </c>
    </row>
    <row r="700" spans="1:5" s="90" customFormat="1" ht="21" customHeight="1">
      <c r="A700" s="119" t="s">
        <v>626</v>
      </c>
      <c r="B700" s="106">
        <v>2586</v>
      </c>
      <c r="C700" s="106"/>
      <c r="D700" s="106">
        <v>-10</v>
      </c>
      <c r="E700" s="120">
        <f t="shared" si="13"/>
        <v>2576</v>
      </c>
    </row>
    <row r="701" spans="1:5" s="90" customFormat="1" ht="24" customHeight="1" hidden="1">
      <c r="A701" s="119" t="s">
        <v>627</v>
      </c>
      <c r="B701" s="106"/>
      <c r="C701" s="106"/>
      <c r="D701" s="106"/>
      <c r="E701" s="120">
        <f t="shared" si="13"/>
        <v>0</v>
      </c>
    </row>
    <row r="702" spans="1:5" s="90" customFormat="1" ht="24" customHeight="1" hidden="1">
      <c r="A702" s="119" t="s">
        <v>628</v>
      </c>
      <c r="B702" s="106"/>
      <c r="C702" s="106"/>
      <c r="D702" s="106"/>
      <c r="E702" s="120">
        <f t="shared" si="13"/>
        <v>0</v>
      </c>
    </row>
    <row r="703" spans="1:5" s="90" customFormat="1" ht="21" customHeight="1">
      <c r="A703" s="119" t="s">
        <v>629</v>
      </c>
      <c r="B703" s="106">
        <f>SUM(B704:B705)</f>
        <v>17</v>
      </c>
      <c r="C703" s="106">
        <f>SUM(C704:C705)</f>
        <v>0</v>
      </c>
      <c r="D703" s="106">
        <f>SUM(D704:D705)</f>
        <v>-10</v>
      </c>
      <c r="E703" s="120">
        <f t="shared" si="13"/>
        <v>7</v>
      </c>
    </row>
    <row r="704" spans="1:5" s="90" customFormat="1" ht="21" customHeight="1">
      <c r="A704" s="119" t="s">
        <v>630</v>
      </c>
      <c r="B704" s="106">
        <v>17</v>
      </c>
      <c r="C704" s="106"/>
      <c r="D704" s="106">
        <f>10*-1</f>
        <v>-10</v>
      </c>
      <c r="E704" s="120">
        <f t="shared" si="13"/>
        <v>7</v>
      </c>
    </row>
    <row r="705" spans="1:5" s="90" customFormat="1" ht="24" customHeight="1" hidden="1">
      <c r="A705" s="119" t="s">
        <v>631</v>
      </c>
      <c r="B705" s="106"/>
      <c r="C705" s="106"/>
      <c r="D705" s="106"/>
      <c r="E705" s="120">
        <f t="shared" si="13"/>
        <v>0</v>
      </c>
    </row>
    <row r="706" spans="1:5" s="90" customFormat="1" ht="21" customHeight="1">
      <c r="A706" s="119" t="s">
        <v>632</v>
      </c>
      <c r="B706" s="106">
        <f>SUM(B707:B714)</f>
        <v>123</v>
      </c>
      <c r="C706" s="106">
        <f>SUM(C707:C714)</f>
        <v>23</v>
      </c>
      <c r="D706" s="106">
        <f>SUM(D707:D714)</f>
        <v>-71</v>
      </c>
      <c r="E706" s="120">
        <f t="shared" si="13"/>
        <v>75</v>
      </c>
    </row>
    <row r="707" spans="1:5" s="90" customFormat="1" ht="21" customHeight="1">
      <c r="A707" s="119" t="s">
        <v>130</v>
      </c>
      <c r="B707" s="106">
        <v>123</v>
      </c>
      <c r="C707" s="106">
        <f>22+1</f>
        <v>23</v>
      </c>
      <c r="D707" s="106">
        <f>(22+54-5)*-1</f>
        <v>-71</v>
      </c>
      <c r="E707" s="120">
        <f t="shared" si="13"/>
        <v>75</v>
      </c>
    </row>
    <row r="708" spans="1:5" s="90" customFormat="1" ht="24" customHeight="1" hidden="1">
      <c r="A708" s="119" t="s">
        <v>131</v>
      </c>
      <c r="B708" s="106"/>
      <c r="C708" s="106"/>
      <c r="D708" s="106"/>
      <c r="E708" s="120">
        <f t="shared" si="13"/>
        <v>0</v>
      </c>
    </row>
    <row r="709" spans="1:5" s="90" customFormat="1" ht="24" customHeight="1" hidden="1">
      <c r="A709" s="119" t="s">
        <v>132</v>
      </c>
      <c r="B709" s="106"/>
      <c r="C709" s="106"/>
      <c r="D709" s="106"/>
      <c r="E709" s="120">
        <f t="shared" si="13"/>
        <v>0</v>
      </c>
    </row>
    <row r="710" spans="1:5" s="90" customFormat="1" ht="24" customHeight="1" hidden="1">
      <c r="A710" s="119" t="s">
        <v>172</v>
      </c>
      <c r="B710" s="106"/>
      <c r="C710" s="106"/>
      <c r="D710" s="106"/>
      <c r="E710" s="120">
        <f aca="true" t="shared" si="14" ref="E710:E773">B710+C710+D710</f>
        <v>0</v>
      </c>
    </row>
    <row r="711" spans="1:5" s="90" customFormat="1" ht="24" customHeight="1" hidden="1">
      <c r="A711" s="119" t="s">
        <v>633</v>
      </c>
      <c r="B711" s="106"/>
      <c r="C711" s="106"/>
      <c r="D711" s="106"/>
      <c r="E711" s="120">
        <f t="shared" si="14"/>
        <v>0</v>
      </c>
    </row>
    <row r="712" spans="1:5" s="90" customFormat="1" ht="24" customHeight="1" hidden="1">
      <c r="A712" s="119" t="s">
        <v>634</v>
      </c>
      <c r="B712" s="106"/>
      <c r="C712" s="106"/>
      <c r="D712" s="106"/>
      <c r="E712" s="120">
        <f t="shared" si="14"/>
        <v>0</v>
      </c>
    </row>
    <row r="713" spans="1:5" s="90" customFormat="1" ht="24" customHeight="1" hidden="1">
      <c r="A713" s="119" t="s">
        <v>139</v>
      </c>
      <c r="B713" s="106"/>
      <c r="C713" s="106"/>
      <c r="D713" s="106"/>
      <c r="E713" s="120">
        <f t="shared" si="14"/>
        <v>0</v>
      </c>
    </row>
    <row r="714" spans="1:5" s="90" customFormat="1" ht="24" customHeight="1" hidden="1">
      <c r="A714" s="119" t="s">
        <v>635</v>
      </c>
      <c r="B714" s="106"/>
      <c r="C714" s="106"/>
      <c r="D714" s="106"/>
      <c r="E714" s="120">
        <f t="shared" si="14"/>
        <v>0</v>
      </c>
    </row>
    <row r="715" spans="1:5" s="90" customFormat="1" ht="21" customHeight="1">
      <c r="A715" s="119" t="s">
        <v>636</v>
      </c>
      <c r="B715" s="106">
        <f>SUM(B716)</f>
        <v>0</v>
      </c>
      <c r="C715" s="106">
        <f>SUM(C716)</f>
        <v>0</v>
      </c>
      <c r="D715" s="106">
        <f>SUM(D716)</f>
        <v>0</v>
      </c>
      <c r="E715" s="120">
        <f t="shared" si="14"/>
        <v>0</v>
      </c>
    </row>
    <row r="716" spans="1:5" s="90" customFormat="1" ht="24" customHeight="1" hidden="1">
      <c r="A716" s="119" t="s">
        <v>637</v>
      </c>
      <c r="B716" s="106"/>
      <c r="C716" s="106"/>
      <c r="D716" s="106"/>
      <c r="E716" s="120">
        <f t="shared" si="14"/>
        <v>0</v>
      </c>
    </row>
    <row r="717" spans="1:5" s="90" customFormat="1" ht="21" customHeight="1">
      <c r="A717" s="119" t="s">
        <v>638</v>
      </c>
      <c r="B717" s="106">
        <f>SUM(B718)</f>
        <v>20</v>
      </c>
      <c r="C717" s="106">
        <f>SUM(C718)</f>
        <v>0</v>
      </c>
      <c r="D717" s="106">
        <f>SUM(D718)</f>
        <v>-20</v>
      </c>
      <c r="E717" s="120">
        <f t="shared" si="14"/>
        <v>0</v>
      </c>
    </row>
    <row r="718" spans="1:5" s="90" customFormat="1" ht="21" customHeight="1">
      <c r="A718" s="119" t="s">
        <v>639</v>
      </c>
      <c r="B718" s="106">
        <v>20</v>
      </c>
      <c r="C718" s="106"/>
      <c r="D718" s="106">
        <v>-20</v>
      </c>
      <c r="E718" s="120">
        <f t="shared" si="14"/>
        <v>0</v>
      </c>
    </row>
    <row r="719" spans="1:5" s="90" customFormat="1" ht="21" customHeight="1">
      <c r="A719" s="119" t="s">
        <v>49</v>
      </c>
      <c r="B719" s="106">
        <f>SUM(B720,B730,B734,B742,B748,B755,B761,B764,B767:B769,B775:B777,B792)</f>
        <v>17952</v>
      </c>
      <c r="C719" s="106">
        <f>SUM(C720,C730,C734,C742,C748,C755,C761,C764,C767:C769,C775:C777,C792)</f>
        <v>44</v>
      </c>
      <c r="D719" s="106">
        <f>SUM(D720,D730,D734,D742,D748,D755,D761,D764,D767:D769,D775:D777,D792)</f>
        <v>-61</v>
      </c>
      <c r="E719" s="120">
        <f t="shared" si="14"/>
        <v>17935</v>
      </c>
    </row>
    <row r="720" spans="1:5" s="90" customFormat="1" ht="21" customHeight="1">
      <c r="A720" s="119" t="s">
        <v>640</v>
      </c>
      <c r="B720" s="106">
        <f>SUM(B721:B729)</f>
        <v>147</v>
      </c>
      <c r="C720" s="106">
        <f>SUM(C721:C729)</f>
        <v>44</v>
      </c>
      <c r="D720" s="106">
        <f>SUM(D721:D729)</f>
        <v>-61</v>
      </c>
      <c r="E720" s="120">
        <f t="shared" si="14"/>
        <v>130</v>
      </c>
    </row>
    <row r="721" spans="1:5" s="90" customFormat="1" ht="21" customHeight="1">
      <c r="A721" s="119" t="s">
        <v>130</v>
      </c>
      <c r="B721" s="106">
        <v>147</v>
      </c>
      <c r="C721" s="106">
        <f>42+2</f>
        <v>44</v>
      </c>
      <c r="D721" s="106">
        <f>(42+23-4)*-1</f>
        <v>-61</v>
      </c>
      <c r="E721" s="120">
        <f t="shared" si="14"/>
        <v>130</v>
      </c>
    </row>
    <row r="722" spans="1:5" s="90" customFormat="1" ht="24" customHeight="1" hidden="1">
      <c r="A722" s="119" t="s">
        <v>131</v>
      </c>
      <c r="B722" s="106"/>
      <c r="C722" s="106"/>
      <c r="D722" s="106"/>
      <c r="E722" s="120">
        <f t="shared" si="14"/>
        <v>0</v>
      </c>
    </row>
    <row r="723" spans="1:5" s="90" customFormat="1" ht="24" customHeight="1" hidden="1">
      <c r="A723" s="119" t="s">
        <v>132</v>
      </c>
      <c r="B723" s="106"/>
      <c r="C723" s="106"/>
      <c r="D723" s="106"/>
      <c r="E723" s="120">
        <f t="shared" si="14"/>
        <v>0</v>
      </c>
    </row>
    <row r="724" spans="1:5" s="90" customFormat="1" ht="24" customHeight="1" hidden="1">
      <c r="A724" s="119" t="s">
        <v>641</v>
      </c>
      <c r="B724" s="106"/>
      <c r="C724" s="106"/>
      <c r="D724" s="106"/>
      <c r="E724" s="120">
        <f t="shared" si="14"/>
        <v>0</v>
      </c>
    </row>
    <row r="725" spans="1:5" s="90" customFormat="1" ht="24" customHeight="1" hidden="1">
      <c r="A725" s="119" t="s">
        <v>642</v>
      </c>
      <c r="B725" s="106"/>
      <c r="C725" s="106"/>
      <c r="D725" s="106"/>
      <c r="E725" s="120">
        <f t="shared" si="14"/>
        <v>0</v>
      </c>
    </row>
    <row r="726" spans="1:5" s="90" customFormat="1" ht="24" customHeight="1" hidden="1">
      <c r="A726" s="119" t="s">
        <v>643</v>
      </c>
      <c r="B726" s="106"/>
      <c r="C726" s="106"/>
      <c r="D726" s="106"/>
      <c r="E726" s="120">
        <f t="shared" si="14"/>
        <v>0</v>
      </c>
    </row>
    <row r="727" spans="1:5" s="90" customFormat="1" ht="24" customHeight="1" hidden="1">
      <c r="A727" s="119" t="s">
        <v>644</v>
      </c>
      <c r="B727" s="106"/>
      <c r="C727" s="106"/>
      <c r="D727" s="106"/>
      <c r="E727" s="120">
        <f t="shared" si="14"/>
        <v>0</v>
      </c>
    </row>
    <row r="728" spans="1:5" s="90" customFormat="1" ht="24" customHeight="1" hidden="1">
      <c r="A728" s="119" t="s">
        <v>645</v>
      </c>
      <c r="B728" s="106"/>
      <c r="C728" s="106"/>
      <c r="D728" s="106"/>
      <c r="E728" s="120">
        <f t="shared" si="14"/>
        <v>0</v>
      </c>
    </row>
    <row r="729" spans="1:5" s="90" customFormat="1" ht="24" customHeight="1" hidden="1">
      <c r="A729" s="119" t="s">
        <v>646</v>
      </c>
      <c r="B729" s="106"/>
      <c r="C729" s="106"/>
      <c r="D729" s="106"/>
      <c r="E729" s="120">
        <f t="shared" si="14"/>
        <v>0</v>
      </c>
    </row>
    <row r="730" spans="1:5" s="90" customFormat="1" ht="21" customHeight="1">
      <c r="A730" s="119" t="s">
        <v>647</v>
      </c>
      <c r="B730" s="106">
        <f>SUM(B731:B733)</f>
        <v>0</v>
      </c>
      <c r="C730" s="106">
        <f>SUM(C731:C733)</f>
        <v>0</v>
      </c>
      <c r="D730" s="106">
        <f>SUM(D731:D733)</f>
        <v>0</v>
      </c>
      <c r="E730" s="120">
        <f t="shared" si="14"/>
        <v>0</v>
      </c>
    </row>
    <row r="731" spans="1:5" s="90" customFormat="1" ht="24" customHeight="1" hidden="1">
      <c r="A731" s="119" t="s">
        <v>648</v>
      </c>
      <c r="B731" s="106"/>
      <c r="C731" s="106"/>
      <c r="D731" s="106"/>
      <c r="E731" s="120">
        <f t="shared" si="14"/>
        <v>0</v>
      </c>
    </row>
    <row r="732" spans="1:5" s="90" customFormat="1" ht="24" customHeight="1" hidden="1">
      <c r="A732" s="119" t="s">
        <v>649</v>
      </c>
      <c r="B732" s="106"/>
      <c r="C732" s="106"/>
      <c r="D732" s="106"/>
      <c r="E732" s="120">
        <f t="shared" si="14"/>
        <v>0</v>
      </c>
    </row>
    <row r="733" spans="1:5" s="90" customFormat="1" ht="24" customHeight="1" hidden="1">
      <c r="A733" s="119" t="s">
        <v>650</v>
      </c>
      <c r="B733" s="106"/>
      <c r="C733" s="106"/>
      <c r="D733" s="106"/>
      <c r="E733" s="120">
        <f t="shared" si="14"/>
        <v>0</v>
      </c>
    </row>
    <row r="734" spans="1:5" s="90" customFormat="1" ht="21" customHeight="1">
      <c r="A734" s="119" t="s">
        <v>651</v>
      </c>
      <c r="B734" s="106">
        <f>SUM(B735:B741)</f>
        <v>362</v>
      </c>
      <c r="C734" s="106">
        <f>SUM(C735:C741)</f>
        <v>0</v>
      </c>
      <c r="D734" s="106">
        <f>SUM(D735:D741)</f>
        <v>0</v>
      </c>
      <c r="E734" s="120">
        <f t="shared" si="14"/>
        <v>362</v>
      </c>
    </row>
    <row r="735" spans="1:5" s="90" customFormat="1" ht="24" customHeight="1" hidden="1">
      <c r="A735" s="119" t="s">
        <v>652</v>
      </c>
      <c r="B735" s="106"/>
      <c r="C735" s="106"/>
      <c r="D735" s="106"/>
      <c r="E735" s="120">
        <f t="shared" si="14"/>
        <v>0</v>
      </c>
    </row>
    <row r="736" spans="1:5" s="90" customFormat="1" ht="24" customHeight="1" hidden="1">
      <c r="A736" s="119" t="s">
        <v>653</v>
      </c>
      <c r="B736" s="106"/>
      <c r="C736" s="106"/>
      <c r="D736" s="106"/>
      <c r="E736" s="120">
        <f t="shared" si="14"/>
        <v>0</v>
      </c>
    </row>
    <row r="737" spans="1:5" s="90" customFormat="1" ht="24" customHeight="1" hidden="1">
      <c r="A737" s="119" t="s">
        <v>654</v>
      </c>
      <c r="B737" s="106"/>
      <c r="C737" s="106"/>
      <c r="D737" s="106"/>
      <c r="E737" s="120">
        <f t="shared" si="14"/>
        <v>0</v>
      </c>
    </row>
    <row r="738" spans="1:5" s="90" customFormat="1" ht="24" customHeight="1" hidden="1">
      <c r="A738" s="119" t="s">
        <v>655</v>
      </c>
      <c r="B738" s="106"/>
      <c r="C738" s="106"/>
      <c r="D738" s="106"/>
      <c r="E738" s="120">
        <f t="shared" si="14"/>
        <v>0</v>
      </c>
    </row>
    <row r="739" spans="1:5" s="90" customFormat="1" ht="24" customHeight="1" hidden="1">
      <c r="A739" s="119" t="s">
        <v>656</v>
      </c>
      <c r="B739" s="106"/>
      <c r="C739" s="106"/>
      <c r="D739" s="106"/>
      <c r="E739" s="120">
        <f t="shared" si="14"/>
        <v>0</v>
      </c>
    </row>
    <row r="740" spans="1:5" s="90" customFormat="1" ht="24" customHeight="1" hidden="1">
      <c r="A740" s="119" t="s">
        <v>657</v>
      </c>
      <c r="B740" s="106"/>
      <c r="C740" s="106"/>
      <c r="D740" s="106"/>
      <c r="E740" s="120">
        <f t="shared" si="14"/>
        <v>0</v>
      </c>
    </row>
    <row r="741" spans="1:5" s="90" customFormat="1" ht="21" customHeight="1">
      <c r="A741" s="119" t="s">
        <v>658</v>
      </c>
      <c r="B741" s="106">
        <v>362</v>
      </c>
      <c r="C741" s="106"/>
      <c r="D741" s="106"/>
      <c r="E741" s="120">
        <f t="shared" si="14"/>
        <v>362</v>
      </c>
    </row>
    <row r="742" spans="1:5" s="90" customFormat="1" ht="21" customHeight="1">
      <c r="A742" s="119" t="s">
        <v>659</v>
      </c>
      <c r="B742" s="106">
        <f>SUM(B743:B747)</f>
        <v>17440</v>
      </c>
      <c r="C742" s="106">
        <f>SUM(C743:C747)</f>
        <v>0</v>
      </c>
      <c r="D742" s="106">
        <f>SUM(D743:D747)</f>
        <v>0</v>
      </c>
      <c r="E742" s="120">
        <f t="shared" si="14"/>
        <v>17440</v>
      </c>
    </row>
    <row r="743" spans="1:5" s="90" customFormat="1" ht="24" customHeight="1" hidden="1">
      <c r="A743" s="119" t="s">
        <v>660</v>
      </c>
      <c r="B743" s="106"/>
      <c r="C743" s="106"/>
      <c r="D743" s="106"/>
      <c r="E743" s="120">
        <f t="shared" si="14"/>
        <v>0</v>
      </c>
    </row>
    <row r="744" spans="1:5" s="90" customFormat="1" ht="21" customHeight="1">
      <c r="A744" s="119" t="s">
        <v>661</v>
      </c>
      <c r="B744" s="106">
        <v>17440</v>
      </c>
      <c r="C744" s="106"/>
      <c r="D744" s="106"/>
      <c r="E744" s="120">
        <f t="shared" si="14"/>
        <v>17440</v>
      </c>
    </row>
    <row r="745" spans="1:5" s="90" customFormat="1" ht="24" customHeight="1" hidden="1">
      <c r="A745" s="119" t="s">
        <v>662</v>
      </c>
      <c r="B745" s="106"/>
      <c r="C745" s="106"/>
      <c r="D745" s="106"/>
      <c r="E745" s="120">
        <f t="shared" si="14"/>
        <v>0</v>
      </c>
    </row>
    <row r="746" spans="1:5" s="90" customFormat="1" ht="24" customHeight="1" hidden="1">
      <c r="A746" s="119" t="s">
        <v>663</v>
      </c>
      <c r="B746" s="106"/>
      <c r="C746" s="106"/>
      <c r="D746" s="106"/>
      <c r="E746" s="120">
        <f t="shared" si="14"/>
        <v>0</v>
      </c>
    </row>
    <row r="747" spans="1:5" s="90" customFormat="1" ht="24" customHeight="1" hidden="1">
      <c r="A747" s="119" t="s">
        <v>664</v>
      </c>
      <c r="B747" s="106"/>
      <c r="C747" s="106"/>
      <c r="D747" s="106"/>
      <c r="E747" s="120">
        <f t="shared" si="14"/>
        <v>0</v>
      </c>
    </row>
    <row r="748" spans="1:5" s="90" customFormat="1" ht="21" customHeight="1">
      <c r="A748" s="119" t="s">
        <v>665</v>
      </c>
      <c r="B748" s="106">
        <f>SUM(B749:B754)</f>
        <v>0</v>
      </c>
      <c r="C748" s="106">
        <f>SUM(C749:C754)</f>
        <v>0</v>
      </c>
      <c r="D748" s="106">
        <f>SUM(D749:D754)</f>
        <v>0</v>
      </c>
      <c r="E748" s="120">
        <f t="shared" si="14"/>
        <v>0</v>
      </c>
    </row>
    <row r="749" spans="1:5" s="90" customFormat="1" ht="24" customHeight="1" hidden="1">
      <c r="A749" s="119" t="s">
        <v>666</v>
      </c>
      <c r="B749" s="106"/>
      <c r="C749" s="106"/>
      <c r="D749" s="106"/>
      <c r="E749" s="120">
        <f t="shared" si="14"/>
        <v>0</v>
      </c>
    </row>
    <row r="750" spans="1:5" s="90" customFormat="1" ht="24" customHeight="1" hidden="1">
      <c r="A750" s="119" t="s">
        <v>667</v>
      </c>
      <c r="B750" s="106"/>
      <c r="C750" s="106"/>
      <c r="D750" s="106"/>
      <c r="E750" s="120">
        <f t="shared" si="14"/>
        <v>0</v>
      </c>
    </row>
    <row r="751" spans="1:5" s="90" customFormat="1" ht="24" customHeight="1" hidden="1">
      <c r="A751" s="119" t="s">
        <v>668</v>
      </c>
      <c r="B751" s="106"/>
      <c r="C751" s="106"/>
      <c r="D751" s="106"/>
      <c r="E751" s="120">
        <f t="shared" si="14"/>
        <v>0</v>
      </c>
    </row>
    <row r="752" spans="1:5" s="90" customFormat="1" ht="24" customHeight="1" hidden="1">
      <c r="A752" s="119" t="s">
        <v>669</v>
      </c>
      <c r="B752" s="106"/>
      <c r="C752" s="106"/>
      <c r="D752" s="106"/>
      <c r="E752" s="120">
        <f t="shared" si="14"/>
        <v>0</v>
      </c>
    </row>
    <row r="753" spans="1:5" s="90" customFormat="1" ht="24" customHeight="1" hidden="1">
      <c r="A753" s="119" t="s">
        <v>670</v>
      </c>
      <c r="B753" s="106"/>
      <c r="C753" s="106"/>
      <c r="D753" s="106"/>
      <c r="E753" s="120">
        <f t="shared" si="14"/>
        <v>0</v>
      </c>
    </row>
    <row r="754" spans="1:5" s="90" customFormat="1" ht="24" customHeight="1" hidden="1">
      <c r="A754" s="119" t="s">
        <v>671</v>
      </c>
      <c r="B754" s="106"/>
      <c r="C754" s="106"/>
      <c r="D754" s="106"/>
      <c r="E754" s="120">
        <f t="shared" si="14"/>
        <v>0</v>
      </c>
    </row>
    <row r="755" spans="1:5" s="90" customFormat="1" ht="21" customHeight="1">
      <c r="A755" s="119" t="s">
        <v>672</v>
      </c>
      <c r="B755" s="106">
        <f>SUM(B756:B760)</f>
        <v>0</v>
      </c>
      <c r="C755" s="106">
        <f>SUM(C756:C760)</f>
        <v>0</v>
      </c>
      <c r="D755" s="106">
        <f>SUM(D756:D760)</f>
        <v>0</v>
      </c>
      <c r="E755" s="120">
        <f t="shared" si="14"/>
        <v>0</v>
      </c>
    </row>
    <row r="756" spans="1:5" s="90" customFormat="1" ht="24" customHeight="1" hidden="1">
      <c r="A756" s="119" t="s">
        <v>673</v>
      </c>
      <c r="B756" s="106"/>
      <c r="C756" s="106"/>
      <c r="D756" s="106"/>
      <c r="E756" s="120">
        <f t="shared" si="14"/>
        <v>0</v>
      </c>
    </row>
    <row r="757" spans="1:5" s="90" customFormat="1" ht="24" customHeight="1" hidden="1">
      <c r="A757" s="119" t="s">
        <v>674</v>
      </c>
      <c r="B757" s="106"/>
      <c r="C757" s="106"/>
      <c r="D757" s="106"/>
      <c r="E757" s="120">
        <f t="shared" si="14"/>
        <v>0</v>
      </c>
    </row>
    <row r="758" spans="1:5" s="90" customFormat="1" ht="24" customHeight="1" hidden="1">
      <c r="A758" s="119" t="s">
        <v>675</v>
      </c>
      <c r="B758" s="106"/>
      <c r="C758" s="106"/>
      <c r="D758" s="106"/>
      <c r="E758" s="120">
        <f t="shared" si="14"/>
        <v>0</v>
      </c>
    </row>
    <row r="759" spans="1:5" s="90" customFormat="1" ht="24" customHeight="1" hidden="1">
      <c r="A759" s="119" t="s">
        <v>676</v>
      </c>
      <c r="B759" s="106"/>
      <c r="C759" s="106"/>
      <c r="D759" s="106"/>
      <c r="E759" s="120">
        <f t="shared" si="14"/>
        <v>0</v>
      </c>
    </row>
    <row r="760" spans="1:5" s="90" customFormat="1" ht="24" customHeight="1" hidden="1">
      <c r="A760" s="119" t="s">
        <v>677</v>
      </c>
      <c r="B760" s="106"/>
      <c r="C760" s="106"/>
      <c r="D760" s="106"/>
      <c r="E760" s="120">
        <f t="shared" si="14"/>
        <v>0</v>
      </c>
    </row>
    <row r="761" spans="1:5" s="90" customFormat="1" ht="21" customHeight="1">
      <c r="A761" s="119" t="s">
        <v>678</v>
      </c>
      <c r="B761" s="106">
        <f>SUM(B762:B763)</f>
        <v>0</v>
      </c>
      <c r="C761" s="106">
        <f>SUM(C762:C763)</f>
        <v>0</v>
      </c>
      <c r="D761" s="106">
        <f>SUM(D762:D763)</f>
        <v>0</v>
      </c>
      <c r="E761" s="120">
        <f t="shared" si="14"/>
        <v>0</v>
      </c>
    </row>
    <row r="762" spans="1:5" s="90" customFormat="1" ht="24" customHeight="1" hidden="1">
      <c r="A762" s="119" t="s">
        <v>679</v>
      </c>
      <c r="B762" s="106"/>
      <c r="C762" s="106"/>
      <c r="D762" s="106"/>
      <c r="E762" s="120">
        <f t="shared" si="14"/>
        <v>0</v>
      </c>
    </row>
    <row r="763" spans="1:5" s="90" customFormat="1" ht="24" customHeight="1" hidden="1">
      <c r="A763" s="119" t="s">
        <v>680</v>
      </c>
      <c r="B763" s="106"/>
      <c r="C763" s="106"/>
      <c r="D763" s="106"/>
      <c r="E763" s="120">
        <f t="shared" si="14"/>
        <v>0</v>
      </c>
    </row>
    <row r="764" spans="1:5" s="90" customFormat="1" ht="21" customHeight="1">
      <c r="A764" s="119" t="s">
        <v>681</v>
      </c>
      <c r="B764" s="106">
        <f>SUM(B765:B766)</f>
        <v>0</v>
      </c>
      <c r="C764" s="106">
        <f>SUM(C765:C766)</f>
        <v>0</v>
      </c>
      <c r="D764" s="106">
        <f>SUM(D765:D766)</f>
        <v>0</v>
      </c>
      <c r="E764" s="120">
        <f t="shared" si="14"/>
        <v>0</v>
      </c>
    </row>
    <row r="765" spans="1:5" s="90" customFormat="1" ht="24" customHeight="1" hidden="1">
      <c r="A765" s="119" t="s">
        <v>682</v>
      </c>
      <c r="B765" s="106"/>
      <c r="C765" s="106"/>
      <c r="D765" s="106"/>
      <c r="E765" s="120">
        <f t="shared" si="14"/>
        <v>0</v>
      </c>
    </row>
    <row r="766" spans="1:5" s="90" customFormat="1" ht="24" customHeight="1" hidden="1">
      <c r="A766" s="119" t="s">
        <v>683</v>
      </c>
      <c r="B766" s="106"/>
      <c r="C766" s="106"/>
      <c r="D766" s="106"/>
      <c r="E766" s="120">
        <f t="shared" si="14"/>
        <v>0</v>
      </c>
    </row>
    <row r="767" spans="1:5" s="90" customFormat="1" ht="21" customHeight="1">
      <c r="A767" s="119" t="s">
        <v>684</v>
      </c>
      <c r="B767" s="106">
        <v>0</v>
      </c>
      <c r="C767" s="106">
        <v>0</v>
      </c>
      <c r="D767" s="106">
        <v>0</v>
      </c>
      <c r="E767" s="120">
        <f t="shared" si="14"/>
        <v>0</v>
      </c>
    </row>
    <row r="768" spans="1:5" s="90" customFormat="1" ht="21" customHeight="1">
      <c r="A768" s="119" t="s">
        <v>685</v>
      </c>
      <c r="B768" s="106">
        <v>3</v>
      </c>
      <c r="C768" s="106">
        <v>0</v>
      </c>
      <c r="D768" s="106">
        <v>0</v>
      </c>
      <c r="E768" s="120">
        <f t="shared" si="14"/>
        <v>3</v>
      </c>
    </row>
    <row r="769" spans="1:5" s="90" customFormat="1" ht="21" customHeight="1">
      <c r="A769" s="119" t="s">
        <v>686</v>
      </c>
      <c r="B769" s="106">
        <f>SUM(B770:B774)</f>
        <v>0</v>
      </c>
      <c r="C769" s="106">
        <f>SUM(C770:C774)</f>
        <v>0</v>
      </c>
      <c r="D769" s="106">
        <f>SUM(D770:D774)</f>
        <v>0</v>
      </c>
      <c r="E769" s="120">
        <f t="shared" si="14"/>
        <v>0</v>
      </c>
    </row>
    <row r="770" spans="1:5" s="90" customFormat="1" ht="24" customHeight="1" hidden="1">
      <c r="A770" s="119" t="s">
        <v>687</v>
      </c>
      <c r="B770" s="106"/>
      <c r="C770" s="106"/>
      <c r="D770" s="106"/>
      <c r="E770" s="120">
        <f t="shared" si="14"/>
        <v>0</v>
      </c>
    </row>
    <row r="771" spans="1:5" s="90" customFormat="1" ht="24" customHeight="1" hidden="1">
      <c r="A771" s="119" t="s">
        <v>688</v>
      </c>
      <c r="B771" s="106"/>
      <c r="C771" s="106"/>
      <c r="D771" s="106"/>
      <c r="E771" s="120">
        <f t="shared" si="14"/>
        <v>0</v>
      </c>
    </row>
    <row r="772" spans="1:5" s="90" customFormat="1" ht="24" customHeight="1" hidden="1">
      <c r="A772" s="119" t="s">
        <v>689</v>
      </c>
      <c r="B772" s="106"/>
      <c r="C772" s="106"/>
      <c r="D772" s="106"/>
      <c r="E772" s="120">
        <f t="shared" si="14"/>
        <v>0</v>
      </c>
    </row>
    <row r="773" spans="1:5" s="90" customFormat="1" ht="24" customHeight="1" hidden="1">
      <c r="A773" s="119" t="s">
        <v>690</v>
      </c>
      <c r="B773" s="106"/>
      <c r="C773" s="106"/>
      <c r="D773" s="106"/>
      <c r="E773" s="120">
        <f t="shared" si="14"/>
        <v>0</v>
      </c>
    </row>
    <row r="774" spans="1:5" s="90" customFormat="1" ht="24" customHeight="1" hidden="1">
      <c r="A774" s="119" t="s">
        <v>691</v>
      </c>
      <c r="B774" s="106"/>
      <c r="C774" s="106"/>
      <c r="D774" s="106"/>
      <c r="E774" s="120">
        <f aca="true" t="shared" si="15" ref="E774:E837">B774+C774+D774</f>
        <v>0</v>
      </c>
    </row>
    <row r="775" spans="1:5" s="90" customFormat="1" ht="21" customHeight="1">
      <c r="A775" s="119" t="s">
        <v>692</v>
      </c>
      <c r="B775" s="106">
        <v>0</v>
      </c>
      <c r="C775" s="106">
        <v>0</v>
      </c>
      <c r="D775" s="106">
        <v>0</v>
      </c>
      <c r="E775" s="120">
        <f t="shared" si="15"/>
        <v>0</v>
      </c>
    </row>
    <row r="776" spans="1:5" s="90" customFormat="1" ht="21" customHeight="1">
      <c r="A776" s="119" t="s">
        <v>693</v>
      </c>
      <c r="B776" s="106">
        <v>0</v>
      </c>
      <c r="C776" s="106">
        <v>0</v>
      </c>
      <c r="D776" s="106">
        <v>0</v>
      </c>
      <c r="E776" s="120">
        <f t="shared" si="15"/>
        <v>0</v>
      </c>
    </row>
    <row r="777" spans="1:5" s="90" customFormat="1" ht="21" customHeight="1">
      <c r="A777" s="119" t="s">
        <v>694</v>
      </c>
      <c r="B777" s="106">
        <f>SUM(B778:B791)</f>
        <v>0</v>
      </c>
      <c r="C777" s="106">
        <f>SUM(C778:C791)</f>
        <v>0</v>
      </c>
      <c r="D777" s="106">
        <f>SUM(D778:D791)</f>
        <v>0</v>
      </c>
      <c r="E777" s="120">
        <f t="shared" si="15"/>
        <v>0</v>
      </c>
    </row>
    <row r="778" spans="1:5" s="90" customFormat="1" ht="24" customHeight="1" hidden="1">
      <c r="A778" s="119" t="s">
        <v>130</v>
      </c>
      <c r="B778" s="106"/>
      <c r="C778" s="106"/>
      <c r="D778" s="106"/>
      <c r="E778" s="120">
        <f t="shared" si="15"/>
        <v>0</v>
      </c>
    </row>
    <row r="779" spans="1:5" s="90" customFormat="1" ht="24" customHeight="1" hidden="1">
      <c r="A779" s="119" t="s">
        <v>131</v>
      </c>
      <c r="B779" s="106"/>
      <c r="C779" s="106"/>
      <c r="D779" s="106"/>
      <c r="E779" s="120">
        <f t="shared" si="15"/>
        <v>0</v>
      </c>
    </row>
    <row r="780" spans="1:5" s="90" customFormat="1" ht="24" customHeight="1" hidden="1">
      <c r="A780" s="119" t="s">
        <v>132</v>
      </c>
      <c r="B780" s="106"/>
      <c r="C780" s="106"/>
      <c r="D780" s="106"/>
      <c r="E780" s="120">
        <f t="shared" si="15"/>
        <v>0</v>
      </c>
    </row>
    <row r="781" spans="1:5" s="90" customFormat="1" ht="24" customHeight="1" hidden="1">
      <c r="A781" s="119" t="s">
        <v>695</v>
      </c>
      <c r="B781" s="106"/>
      <c r="C781" s="106"/>
      <c r="D781" s="106"/>
      <c r="E781" s="120">
        <f t="shared" si="15"/>
        <v>0</v>
      </c>
    </row>
    <row r="782" spans="1:5" s="90" customFormat="1" ht="24" customHeight="1" hidden="1">
      <c r="A782" s="119" t="s">
        <v>696</v>
      </c>
      <c r="B782" s="106"/>
      <c r="C782" s="106"/>
      <c r="D782" s="106"/>
      <c r="E782" s="120">
        <f t="shared" si="15"/>
        <v>0</v>
      </c>
    </row>
    <row r="783" spans="1:5" s="90" customFormat="1" ht="24" customHeight="1" hidden="1">
      <c r="A783" s="119" t="s">
        <v>697</v>
      </c>
      <c r="B783" s="106"/>
      <c r="C783" s="106"/>
      <c r="D783" s="106"/>
      <c r="E783" s="120">
        <f t="shared" si="15"/>
        <v>0</v>
      </c>
    </row>
    <row r="784" spans="1:5" s="90" customFormat="1" ht="24" customHeight="1" hidden="1">
      <c r="A784" s="119" t="s">
        <v>698</v>
      </c>
      <c r="B784" s="106"/>
      <c r="C784" s="106"/>
      <c r="D784" s="106"/>
      <c r="E784" s="120">
        <f t="shared" si="15"/>
        <v>0</v>
      </c>
    </row>
    <row r="785" spans="1:5" s="90" customFormat="1" ht="24" customHeight="1" hidden="1">
      <c r="A785" s="119" t="s">
        <v>699</v>
      </c>
      <c r="B785" s="106"/>
      <c r="C785" s="106"/>
      <c r="D785" s="106"/>
      <c r="E785" s="120">
        <f t="shared" si="15"/>
        <v>0</v>
      </c>
    </row>
    <row r="786" spans="1:5" s="90" customFormat="1" ht="24" customHeight="1" hidden="1">
      <c r="A786" s="119" t="s">
        <v>700</v>
      </c>
      <c r="B786" s="106"/>
      <c r="C786" s="106"/>
      <c r="D786" s="106"/>
      <c r="E786" s="120">
        <f t="shared" si="15"/>
        <v>0</v>
      </c>
    </row>
    <row r="787" spans="1:5" s="90" customFormat="1" ht="24" customHeight="1" hidden="1">
      <c r="A787" s="119" t="s">
        <v>701</v>
      </c>
      <c r="B787" s="106"/>
      <c r="C787" s="106"/>
      <c r="D787" s="106"/>
      <c r="E787" s="120">
        <f t="shared" si="15"/>
        <v>0</v>
      </c>
    </row>
    <row r="788" spans="1:5" s="90" customFormat="1" ht="24" customHeight="1" hidden="1">
      <c r="A788" s="119" t="s">
        <v>172</v>
      </c>
      <c r="B788" s="106"/>
      <c r="C788" s="106"/>
      <c r="D788" s="106"/>
      <c r="E788" s="120">
        <f t="shared" si="15"/>
        <v>0</v>
      </c>
    </row>
    <row r="789" spans="1:5" s="90" customFormat="1" ht="24" customHeight="1" hidden="1">
      <c r="A789" s="119" t="s">
        <v>702</v>
      </c>
      <c r="B789" s="106"/>
      <c r="C789" s="106"/>
      <c r="D789" s="106"/>
      <c r="E789" s="120">
        <f t="shared" si="15"/>
        <v>0</v>
      </c>
    </row>
    <row r="790" spans="1:5" s="90" customFormat="1" ht="24" customHeight="1" hidden="1">
      <c r="A790" s="119" t="s">
        <v>139</v>
      </c>
      <c r="B790" s="106"/>
      <c r="C790" s="106"/>
      <c r="D790" s="106"/>
      <c r="E790" s="120">
        <f t="shared" si="15"/>
        <v>0</v>
      </c>
    </row>
    <row r="791" spans="1:5" s="90" customFormat="1" ht="24" customHeight="1" hidden="1">
      <c r="A791" s="119" t="s">
        <v>703</v>
      </c>
      <c r="B791" s="106"/>
      <c r="C791" s="106"/>
      <c r="D791" s="106"/>
      <c r="E791" s="120">
        <f t="shared" si="15"/>
        <v>0</v>
      </c>
    </row>
    <row r="792" spans="1:5" s="90" customFormat="1" ht="21" customHeight="1">
      <c r="A792" s="119" t="s">
        <v>704</v>
      </c>
      <c r="B792" s="106">
        <v>0</v>
      </c>
      <c r="C792" s="106">
        <v>0</v>
      </c>
      <c r="D792" s="106">
        <v>0</v>
      </c>
      <c r="E792" s="120">
        <f t="shared" si="15"/>
        <v>0</v>
      </c>
    </row>
    <row r="793" spans="1:5" s="90" customFormat="1" ht="21" customHeight="1">
      <c r="A793" s="119" t="s">
        <v>51</v>
      </c>
      <c r="B793" s="106">
        <f>SUM(B794,B805,B806,B809:B811)</f>
        <v>2080</v>
      </c>
      <c r="C793" s="106">
        <f>SUM(C794,C805,C806,C809:C811)</f>
        <v>148</v>
      </c>
      <c r="D793" s="106">
        <f>SUM(D794,D805,D806,D809:D811)</f>
        <v>-224</v>
      </c>
      <c r="E793" s="120">
        <f t="shared" si="15"/>
        <v>2004</v>
      </c>
    </row>
    <row r="794" spans="1:5" s="90" customFormat="1" ht="21" customHeight="1">
      <c r="A794" s="119" t="s">
        <v>705</v>
      </c>
      <c r="B794" s="106">
        <f>SUM(B795:B804)</f>
        <v>564</v>
      </c>
      <c r="C794" s="106">
        <f>SUM(C795:C804)</f>
        <v>148</v>
      </c>
      <c r="D794" s="106">
        <f>SUM(D795:D804)</f>
        <v>-224</v>
      </c>
      <c r="E794" s="120">
        <f t="shared" si="15"/>
        <v>488</v>
      </c>
    </row>
    <row r="795" spans="1:5" s="90" customFormat="1" ht="21" customHeight="1">
      <c r="A795" s="119" t="s">
        <v>706</v>
      </c>
      <c r="B795" s="106">
        <v>564</v>
      </c>
      <c r="C795" s="106">
        <f>141+7</f>
        <v>148</v>
      </c>
      <c r="D795" s="106">
        <f>(141+1+97-15)*-1</f>
        <v>-224</v>
      </c>
      <c r="E795" s="120">
        <f t="shared" si="15"/>
        <v>488</v>
      </c>
    </row>
    <row r="796" spans="1:5" s="90" customFormat="1" ht="24" customHeight="1" hidden="1">
      <c r="A796" s="119" t="s">
        <v>707</v>
      </c>
      <c r="B796" s="106"/>
      <c r="C796" s="106"/>
      <c r="D796" s="106"/>
      <c r="E796" s="120">
        <f t="shared" si="15"/>
        <v>0</v>
      </c>
    </row>
    <row r="797" spans="1:5" s="90" customFormat="1" ht="24" customHeight="1" hidden="1">
      <c r="A797" s="119" t="s">
        <v>708</v>
      </c>
      <c r="B797" s="106"/>
      <c r="C797" s="106"/>
      <c r="D797" s="106"/>
      <c r="E797" s="120">
        <f t="shared" si="15"/>
        <v>0</v>
      </c>
    </row>
    <row r="798" spans="1:5" s="90" customFormat="1" ht="24" customHeight="1" hidden="1">
      <c r="A798" s="119" t="s">
        <v>709</v>
      </c>
      <c r="B798" s="106"/>
      <c r="C798" s="106"/>
      <c r="D798" s="106"/>
      <c r="E798" s="120">
        <f t="shared" si="15"/>
        <v>0</v>
      </c>
    </row>
    <row r="799" spans="1:5" s="90" customFormat="1" ht="24" customHeight="1" hidden="1">
      <c r="A799" s="119" t="s">
        <v>710</v>
      </c>
      <c r="B799" s="106"/>
      <c r="C799" s="106"/>
      <c r="D799" s="106"/>
      <c r="E799" s="120">
        <f t="shared" si="15"/>
        <v>0</v>
      </c>
    </row>
    <row r="800" spans="1:5" s="90" customFormat="1" ht="24" customHeight="1" hidden="1">
      <c r="A800" s="119" t="s">
        <v>711</v>
      </c>
      <c r="B800" s="106"/>
      <c r="C800" s="106"/>
      <c r="D800" s="106"/>
      <c r="E800" s="120">
        <f t="shared" si="15"/>
        <v>0</v>
      </c>
    </row>
    <row r="801" spans="1:5" s="90" customFormat="1" ht="24" customHeight="1" hidden="1">
      <c r="A801" s="119" t="s">
        <v>712</v>
      </c>
      <c r="B801" s="106"/>
      <c r="C801" s="106"/>
      <c r="D801" s="106"/>
      <c r="E801" s="120">
        <f t="shared" si="15"/>
        <v>0</v>
      </c>
    </row>
    <row r="802" spans="1:5" s="90" customFormat="1" ht="24" customHeight="1" hidden="1">
      <c r="A802" s="119" t="s">
        <v>713</v>
      </c>
      <c r="B802" s="106"/>
      <c r="C802" s="106"/>
      <c r="D802" s="106"/>
      <c r="E802" s="120">
        <f t="shared" si="15"/>
        <v>0</v>
      </c>
    </row>
    <row r="803" spans="1:5" s="90" customFormat="1" ht="24" customHeight="1" hidden="1">
      <c r="A803" s="119" t="s">
        <v>714</v>
      </c>
      <c r="B803" s="106"/>
      <c r="C803" s="106"/>
      <c r="D803" s="106"/>
      <c r="E803" s="120">
        <f t="shared" si="15"/>
        <v>0</v>
      </c>
    </row>
    <row r="804" spans="1:5" s="90" customFormat="1" ht="24" customHeight="1" hidden="1">
      <c r="A804" s="119" t="s">
        <v>715</v>
      </c>
      <c r="B804" s="106"/>
      <c r="C804" s="106"/>
      <c r="D804" s="106"/>
      <c r="E804" s="120">
        <f t="shared" si="15"/>
        <v>0</v>
      </c>
    </row>
    <row r="805" spans="1:5" s="90" customFormat="1" ht="21" customHeight="1">
      <c r="A805" s="119" t="s">
        <v>716</v>
      </c>
      <c r="B805" s="106">
        <v>0</v>
      </c>
      <c r="C805" s="106">
        <v>0</v>
      </c>
      <c r="D805" s="106">
        <v>0</v>
      </c>
      <c r="E805" s="120">
        <f t="shared" si="15"/>
        <v>0</v>
      </c>
    </row>
    <row r="806" spans="1:5" s="90" customFormat="1" ht="21" customHeight="1">
      <c r="A806" s="119" t="s">
        <v>717</v>
      </c>
      <c r="B806" s="106">
        <f>SUM(B807:B808)</f>
        <v>0</v>
      </c>
      <c r="C806" s="106">
        <f>SUM(C807:C808)</f>
        <v>0</v>
      </c>
      <c r="D806" s="106">
        <f>SUM(D807:D808)</f>
        <v>0</v>
      </c>
      <c r="E806" s="120">
        <f t="shared" si="15"/>
        <v>0</v>
      </c>
    </row>
    <row r="807" spans="1:5" s="90" customFormat="1" ht="24" customHeight="1" hidden="1">
      <c r="A807" s="119" t="s">
        <v>718</v>
      </c>
      <c r="B807" s="106"/>
      <c r="C807" s="106"/>
      <c r="D807" s="106"/>
      <c r="E807" s="120">
        <f t="shared" si="15"/>
        <v>0</v>
      </c>
    </row>
    <row r="808" spans="1:5" s="90" customFormat="1" ht="24" customHeight="1" hidden="1">
      <c r="A808" s="119" t="s">
        <v>719</v>
      </c>
      <c r="B808" s="106"/>
      <c r="C808" s="106"/>
      <c r="D808" s="106"/>
      <c r="E808" s="120">
        <f t="shared" si="15"/>
        <v>0</v>
      </c>
    </row>
    <row r="809" spans="1:5" s="90" customFormat="1" ht="21" customHeight="1">
      <c r="A809" s="119" t="s">
        <v>720</v>
      </c>
      <c r="B809" s="106">
        <v>1378</v>
      </c>
      <c r="C809" s="106"/>
      <c r="D809" s="106"/>
      <c r="E809" s="120">
        <f t="shared" si="15"/>
        <v>1378</v>
      </c>
    </row>
    <row r="810" spans="1:5" s="90" customFormat="1" ht="21" customHeight="1">
      <c r="A810" s="119" t="s">
        <v>721</v>
      </c>
      <c r="B810" s="106">
        <v>0</v>
      </c>
      <c r="C810" s="106">
        <v>0</v>
      </c>
      <c r="D810" s="106">
        <v>0</v>
      </c>
      <c r="E810" s="120">
        <f t="shared" si="15"/>
        <v>0</v>
      </c>
    </row>
    <row r="811" spans="1:5" s="90" customFormat="1" ht="21" customHeight="1">
      <c r="A811" s="119" t="s">
        <v>722</v>
      </c>
      <c r="B811" s="106">
        <v>138</v>
      </c>
      <c r="C811" s="106">
        <v>0</v>
      </c>
      <c r="D811" s="106">
        <v>0</v>
      </c>
      <c r="E811" s="120">
        <f t="shared" si="15"/>
        <v>138</v>
      </c>
    </row>
    <row r="812" spans="1:5" s="90" customFormat="1" ht="21" customHeight="1">
      <c r="A812" s="119" t="s">
        <v>53</v>
      </c>
      <c r="B812" s="106">
        <f>SUM(B813,B839,B864,B892,B903,B910,B917,B920)</f>
        <v>16362</v>
      </c>
      <c r="C812" s="106">
        <f>SUM(C813,C839,C864,C892,C903,C910,C917,C920)</f>
        <v>370</v>
      </c>
      <c r="D812" s="106">
        <f>SUM(D813,D839,D864,D892,D903,D910,D917,D920)</f>
        <v>-872</v>
      </c>
      <c r="E812" s="120">
        <f t="shared" si="15"/>
        <v>15860</v>
      </c>
    </row>
    <row r="813" spans="1:5" s="90" customFormat="1" ht="21" customHeight="1">
      <c r="A813" s="119" t="s">
        <v>723</v>
      </c>
      <c r="B813" s="106">
        <f>SUM(B814:B838)</f>
        <v>996</v>
      </c>
      <c r="C813" s="106">
        <f>SUM(C814:C838)</f>
        <v>369</v>
      </c>
      <c r="D813" s="106">
        <f>SUM(D814:D838)</f>
        <v>-805</v>
      </c>
      <c r="E813" s="120">
        <f t="shared" si="15"/>
        <v>560</v>
      </c>
    </row>
    <row r="814" spans="1:5" s="90" customFormat="1" ht="21" customHeight="1">
      <c r="A814" s="119" t="s">
        <v>706</v>
      </c>
      <c r="B814" s="106">
        <v>1667</v>
      </c>
      <c r="C814" s="106">
        <f>360+9</f>
        <v>369</v>
      </c>
      <c r="D814" s="106">
        <f>(360+4+457-18)*-1</f>
        <v>-803</v>
      </c>
      <c r="E814" s="120">
        <f t="shared" si="15"/>
        <v>1233</v>
      </c>
    </row>
    <row r="815" spans="1:5" s="90" customFormat="1" ht="21" customHeight="1">
      <c r="A815" s="119" t="s">
        <v>707</v>
      </c>
      <c r="B815" s="106">
        <v>3719</v>
      </c>
      <c r="C815" s="106"/>
      <c r="D815" s="106"/>
      <c r="E815" s="120">
        <f t="shared" si="15"/>
        <v>3719</v>
      </c>
    </row>
    <row r="816" spans="1:5" s="90" customFormat="1" ht="24" customHeight="1" hidden="1">
      <c r="A816" s="119" t="s">
        <v>708</v>
      </c>
      <c r="B816" s="106"/>
      <c r="C816" s="106"/>
      <c r="D816" s="106"/>
      <c r="E816" s="120">
        <f t="shared" si="15"/>
        <v>0</v>
      </c>
    </row>
    <row r="817" spans="1:5" s="90" customFormat="1" ht="24" customHeight="1" hidden="1">
      <c r="A817" s="119" t="s">
        <v>724</v>
      </c>
      <c r="B817" s="106"/>
      <c r="C817" s="106"/>
      <c r="D817" s="106"/>
      <c r="E817" s="120">
        <f t="shared" si="15"/>
        <v>0</v>
      </c>
    </row>
    <row r="818" spans="1:5" s="90" customFormat="1" ht="24" customHeight="1" hidden="1">
      <c r="A818" s="119" t="s">
        <v>725</v>
      </c>
      <c r="B818" s="106"/>
      <c r="C818" s="106"/>
      <c r="D818" s="106"/>
      <c r="E818" s="120">
        <f t="shared" si="15"/>
        <v>0</v>
      </c>
    </row>
    <row r="819" spans="1:5" s="90" customFormat="1" ht="24" customHeight="1" hidden="1">
      <c r="A819" s="119" t="s">
        <v>726</v>
      </c>
      <c r="B819" s="106"/>
      <c r="C819" s="106"/>
      <c r="D819" s="106"/>
      <c r="E819" s="120">
        <f t="shared" si="15"/>
        <v>0</v>
      </c>
    </row>
    <row r="820" spans="1:5" s="90" customFormat="1" ht="21" customHeight="1">
      <c r="A820" s="119" t="s">
        <v>727</v>
      </c>
      <c r="B820" s="106">
        <v>209</v>
      </c>
      <c r="C820" s="106"/>
      <c r="D820" s="106"/>
      <c r="E820" s="120">
        <f t="shared" si="15"/>
        <v>209</v>
      </c>
    </row>
    <row r="821" spans="1:5" s="90" customFormat="1" ht="21" customHeight="1">
      <c r="A821" s="119" t="s">
        <v>728</v>
      </c>
      <c r="B821" s="106">
        <v>2</v>
      </c>
      <c r="C821" s="106"/>
      <c r="D821" s="106">
        <v>-2</v>
      </c>
      <c r="E821" s="120">
        <f t="shared" si="15"/>
        <v>0</v>
      </c>
    </row>
    <row r="822" spans="1:5" s="90" customFormat="1" ht="24" customHeight="1" hidden="1">
      <c r="A822" s="119" t="s">
        <v>729</v>
      </c>
      <c r="B822" s="106"/>
      <c r="C822" s="106"/>
      <c r="D822" s="106"/>
      <c r="E822" s="120">
        <f t="shared" si="15"/>
        <v>0</v>
      </c>
    </row>
    <row r="823" spans="1:5" s="90" customFormat="1" ht="24" customHeight="1" hidden="1">
      <c r="A823" s="119" t="s">
        <v>730</v>
      </c>
      <c r="B823" s="106"/>
      <c r="C823" s="106"/>
      <c r="D823" s="106"/>
      <c r="E823" s="120">
        <f t="shared" si="15"/>
        <v>0</v>
      </c>
    </row>
    <row r="824" spans="1:5" s="90" customFormat="1" ht="24" customHeight="1" hidden="1">
      <c r="A824" s="119" t="s">
        <v>731</v>
      </c>
      <c r="B824" s="106"/>
      <c r="C824" s="106"/>
      <c r="D824" s="106"/>
      <c r="E824" s="120">
        <f t="shared" si="15"/>
        <v>0</v>
      </c>
    </row>
    <row r="825" spans="1:5" s="90" customFormat="1" ht="24" customHeight="1" hidden="1">
      <c r="A825" s="119" t="s">
        <v>732</v>
      </c>
      <c r="B825" s="106"/>
      <c r="C825" s="106"/>
      <c r="D825" s="106"/>
      <c r="E825" s="120">
        <f t="shared" si="15"/>
        <v>0</v>
      </c>
    </row>
    <row r="826" spans="1:5" s="90" customFormat="1" ht="21" customHeight="1">
      <c r="A826" s="119" t="s">
        <v>733</v>
      </c>
      <c r="B826" s="106">
        <v>90</v>
      </c>
      <c r="C826" s="106"/>
      <c r="D826" s="106"/>
      <c r="E826" s="120">
        <f t="shared" si="15"/>
        <v>90</v>
      </c>
    </row>
    <row r="827" spans="1:5" s="90" customFormat="1" ht="24" customHeight="1" hidden="1">
      <c r="A827" s="119" t="s">
        <v>734</v>
      </c>
      <c r="B827" s="106"/>
      <c r="C827" s="106"/>
      <c r="D827" s="106"/>
      <c r="E827" s="120">
        <f t="shared" si="15"/>
        <v>0</v>
      </c>
    </row>
    <row r="828" spans="1:5" s="90" customFormat="1" ht="21" customHeight="1">
      <c r="A828" s="119" t="s">
        <v>735</v>
      </c>
      <c r="B828" s="106">
        <v>427</v>
      </c>
      <c r="C828" s="106"/>
      <c r="D828" s="106"/>
      <c r="E828" s="120">
        <f t="shared" si="15"/>
        <v>427</v>
      </c>
    </row>
    <row r="829" spans="1:5" s="90" customFormat="1" ht="24" customHeight="1" hidden="1">
      <c r="A829" s="119" t="s">
        <v>736</v>
      </c>
      <c r="B829" s="106"/>
      <c r="C829" s="106"/>
      <c r="D829" s="106"/>
      <c r="E829" s="120">
        <f t="shared" si="15"/>
        <v>0</v>
      </c>
    </row>
    <row r="830" spans="1:5" s="90" customFormat="1" ht="24" customHeight="1" hidden="1">
      <c r="A830" s="119" t="s">
        <v>737</v>
      </c>
      <c r="B830" s="106"/>
      <c r="C830" s="106"/>
      <c r="D830" s="106"/>
      <c r="E830" s="120">
        <f t="shared" si="15"/>
        <v>0</v>
      </c>
    </row>
    <row r="831" spans="1:5" s="90" customFormat="1" ht="24" customHeight="1" hidden="1">
      <c r="A831" s="119" t="s">
        <v>738</v>
      </c>
      <c r="B831" s="106"/>
      <c r="C831" s="106"/>
      <c r="D831" s="106"/>
      <c r="E831" s="120">
        <f t="shared" si="15"/>
        <v>0</v>
      </c>
    </row>
    <row r="832" spans="1:5" s="90" customFormat="1" ht="24" customHeight="1" hidden="1">
      <c r="A832" s="119" t="s">
        <v>739</v>
      </c>
      <c r="B832" s="106"/>
      <c r="C832" s="106"/>
      <c r="D832" s="106"/>
      <c r="E832" s="120">
        <f t="shared" si="15"/>
        <v>0</v>
      </c>
    </row>
    <row r="833" spans="1:5" s="90" customFormat="1" ht="24" customHeight="1" hidden="1">
      <c r="A833" s="119" t="s">
        <v>740</v>
      </c>
      <c r="B833" s="106"/>
      <c r="C833" s="106"/>
      <c r="D833" s="106"/>
      <c r="E833" s="120">
        <f t="shared" si="15"/>
        <v>0</v>
      </c>
    </row>
    <row r="834" spans="1:5" s="90" customFormat="1" ht="24" customHeight="1" hidden="1">
      <c r="A834" s="119" t="s">
        <v>741</v>
      </c>
      <c r="B834" s="106"/>
      <c r="C834" s="106"/>
      <c r="D834" s="106"/>
      <c r="E834" s="120">
        <f t="shared" si="15"/>
        <v>0</v>
      </c>
    </row>
    <row r="835" spans="1:5" s="90" customFormat="1" ht="21" customHeight="1">
      <c r="A835" s="119" t="s">
        <v>742</v>
      </c>
      <c r="B835" s="121">
        <v>-5883</v>
      </c>
      <c r="C835" s="121"/>
      <c r="D835" s="121"/>
      <c r="E835" s="120">
        <f t="shared" si="15"/>
        <v>-5883</v>
      </c>
    </row>
    <row r="836" spans="1:5" s="90" customFormat="1" ht="24" customHeight="1" hidden="1">
      <c r="A836" s="119" t="s">
        <v>743</v>
      </c>
      <c r="B836" s="106"/>
      <c r="C836" s="106"/>
      <c r="D836" s="106"/>
      <c r="E836" s="120">
        <f t="shared" si="15"/>
        <v>0</v>
      </c>
    </row>
    <row r="837" spans="1:5" s="90" customFormat="1" ht="24" customHeight="1" hidden="1">
      <c r="A837" s="119" t="s">
        <v>744</v>
      </c>
      <c r="B837" s="106"/>
      <c r="C837" s="106"/>
      <c r="D837" s="106"/>
      <c r="E837" s="120">
        <f t="shared" si="15"/>
        <v>0</v>
      </c>
    </row>
    <row r="838" spans="1:5" s="90" customFormat="1" ht="21" customHeight="1">
      <c r="A838" s="119" t="s">
        <v>745</v>
      </c>
      <c r="B838" s="106">
        <v>765</v>
      </c>
      <c r="C838" s="106"/>
      <c r="D838" s="106"/>
      <c r="E838" s="120">
        <f aca="true" t="shared" si="16" ref="E838:E901">B838+C838+D838</f>
        <v>765</v>
      </c>
    </row>
    <row r="839" spans="1:5" s="90" customFormat="1" ht="21" customHeight="1">
      <c r="A839" s="119" t="s">
        <v>746</v>
      </c>
      <c r="B839" s="106">
        <f>SUM(B840:B863)</f>
        <v>394</v>
      </c>
      <c r="C839" s="106">
        <f>SUM(C840:C863)</f>
        <v>1</v>
      </c>
      <c r="D839" s="106">
        <f>SUM(D840:D863)</f>
        <v>-67</v>
      </c>
      <c r="E839" s="120">
        <f t="shared" si="16"/>
        <v>328</v>
      </c>
    </row>
    <row r="840" spans="1:5" s="90" customFormat="1" ht="21" customHeight="1">
      <c r="A840" s="119" t="s">
        <v>706</v>
      </c>
      <c r="B840" s="106">
        <v>322</v>
      </c>
      <c r="C840" s="106">
        <v>1</v>
      </c>
      <c r="D840" s="106">
        <f>(1+71-5)*-1</f>
        <v>-67</v>
      </c>
      <c r="E840" s="120">
        <f t="shared" si="16"/>
        <v>256</v>
      </c>
    </row>
    <row r="841" spans="1:5" s="90" customFormat="1" ht="24" customHeight="1" hidden="1">
      <c r="A841" s="119" t="s">
        <v>707</v>
      </c>
      <c r="B841" s="106"/>
      <c r="C841" s="106"/>
      <c r="D841" s="106"/>
      <c r="E841" s="120">
        <f t="shared" si="16"/>
        <v>0</v>
      </c>
    </row>
    <row r="842" spans="1:5" s="90" customFormat="1" ht="24" customHeight="1" hidden="1">
      <c r="A842" s="119" t="s">
        <v>708</v>
      </c>
      <c r="B842" s="106"/>
      <c r="C842" s="106"/>
      <c r="D842" s="106"/>
      <c r="E842" s="120">
        <f t="shared" si="16"/>
        <v>0</v>
      </c>
    </row>
    <row r="843" spans="1:5" s="90" customFormat="1" ht="24" customHeight="1" hidden="1">
      <c r="A843" s="119" t="s">
        <v>747</v>
      </c>
      <c r="B843" s="106"/>
      <c r="C843" s="106"/>
      <c r="D843" s="106"/>
      <c r="E843" s="120">
        <f t="shared" si="16"/>
        <v>0</v>
      </c>
    </row>
    <row r="844" spans="1:5" s="90" customFormat="1" ht="24" customHeight="1" hidden="1">
      <c r="A844" s="119" t="s">
        <v>748</v>
      </c>
      <c r="B844" s="106"/>
      <c r="C844" s="106"/>
      <c r="D844" s="106"/>
      <c r="E844" s="120">
        <f t="shared" si="16"/>
        <v>0</v>
      </c>
    </row>
    <row r="845" spans="1:5" s="90" customFormat="1" ht="24" customHeight="1" hidden="1">
      <c r="A845" s="119" t="s">
        <v>749</v>
      </c>
      <c r="B845" s="106"/>
      <c r="C845" s="106"/>
      <c r="D845" s="106"/>
      <c r="E845" s="120">
        <f t="shared" si="16"/>
        <v>0</v>
      </c>
    </row>
    <row r="846" spans="1:5" s="90" customFormat="1" ht="24" customHeight="1" hidden="1">
      <c r="A846" s="119" t="s">
        <v>750</v>
      </c>
      <c r="B846" s="106"/>
      <c r="C846" s="106"/>
      <c r="D846" s="106"/>
      <c r="E846" s="120">
        <f t="shared" si="16"/>
        <v>0</v>
      </c>
    </row>
    <row r="847" spans="1:5" s="90" customFormat="1" ht="21" customHeight="1">
      <c r="A847" s="119" t="s">
        <v>751</v>
      </c>
      <c r="B847" s="106">
        <v>59</v>
      </c>
      <c r="C847" s="106"/>
      <c r="D847" s="106"/>
      <c r="E847" s="120">
        <f t="shared" si="16"/>
        <v>59</v>
      </c>
    </row>
    <row r="848" spans="1:5" s="90" customFormat="1" ht="24" customHeight="1" hidden="1">
      <c r="A848" s="119" t="s">
        <v>752</v>
      </c>
      <c r="B848" s="106"/>
      <c r="C848" s="106"/>
      <c r="D848" s="106"/>
      <c r="E848" s="120">
        <f t="shared" si="16"/>
        <v>0</v>
      </c>
    </row>
    <row r="849" spans="1:5" s="90" customFormat="1" ht="24" customHeight="1" hidden="1">
      <c r="A849" s="119" t="s">
        <v>753</v>
      </c>
      <c r="B849" s="106"/>
      <c r="C849" s="106"/>
      <c r="D849" s="106"/>
      <c r="E849" s="120">
        <f t="shared" si="16"/>
        <v>0</v>
      </c>
    </row>
    <row r="850" spans="1:5" s="90" customFormat="1" ht="24" customHeight="1" hidden="1">
      <c r="A850" s="119" t="s">
        <v>754</v>
      </c>
      <c r="B850" s="106"/>
      <c r="C850" s="106"/>
      <c r="D850" s="106"/>
      <c r="E850" s="120">
        <f t="shared" si="16"/>
        <v>0</v>
      </c>
    </row>
    <row r="851" spans="1:5" s="90" customFormat="1" ht="24" customHeight="1" hidden="1">
      <c r="A851" s="119" t="s">
        <v>755</v>
      </c>
      <c r="B851" s="106"/>
      <c r="C851" s="106"/>
      <c r="D851" s="106"/>
      <c r="E851" s="120">
        <f t="shared" si="16"/>
        <v>0</v>
      </c>
    </row>
    <row r="852" spans="1:5" s="90" customFormat="1" ht="24" customHeight="1" hidden="1">
      <c r="A852" s="119" t="s">
        <v>756</v>
      </c>
      <c r="B852" s="106"/>
      <c r="C852" s="106"/>
      <c r="D852" s="106"/>
      <c r="E852" s="120">
        <f t="shared" si="16"/>
        <v>0</v>
      </c>
    </row>
    <row r="853" spans="1:5" s="90" customFormat="1" ht="24" customHeight="1" hidden="1">
      <c r="A853" s="119" t="s">
        <v>757</v>
      </c>
      <c r="B853" s="106"/>
      <c r="C853" s="106"/>
      <c r="D853" s="106"/>
      <c r="E853" s="120">
        <f t="shared" si="16"/>
        <v>0</v>
      </c>
    </row>
    <row r="854" spans="1:5" s="90" customFormat="1" ht="24" customHeight="1" hidden="1">
      <c r="A854" s="119" t="s">
        <v>758</v>
      </c>
      <c r="B854" s="106"/>
      <c r="C854" s="106"/>
      <c r="D854" s="106"/>
      <c r="E854" s="120">
        <f t="shared" si="16"/>
        <v>0</v>
      </c>
    </row>
    <row r="855" spans="1:5" s="90" customFormat="1" ht="24" customHeight="1" hidden="1">
      <c r="A855" s="119" t="s">
        <v>759</v>
      </c>
      <c r="B855" s="106"/>
      <c r="C855" s="106"/>
      <c r="D855" s="106"/>
      <c r="E855" s="120">
        <f t="shared" si="16"/>
        <v>0</v>
      </c>
    </row>
    <row r="856" spans="1:5" s="90" customFormat="1" ht="24" customHeight="1" hidden="1">
      <c r="A856" s="119" t="s">
        <v>760</v>
      </c>
      <c r="B856" s="106"/>
      <c r="C856" s="106"/>
      <c r="D856" s="106"/>
      <c r="E856" s="120">
        <f t="shared" si="16"/>
        <v>0</v>
      </c>
    </row>
    <row r="857" spans="1:5" s="90" customFormat="1" ht="24" customHeight="1" hidden="1">
      <c r="A857" s="119" t="s">
        <v>761</v>
      </c>
      <c r="B857" s="106"/>
      <c r="C857" s="106"/>
      <c r="D857" s="106"/>
      <c r="E857" s="120">
        <f t="shared" si="16"/>
        <v>0</v>
      </c>
    </row>
    <row r="858" spans="1:5" s="90" customFormat="1" ht="24" customHeight="1" hidden="1">
      <c r="A858" s="119" t="s">
        <v>762</v>
      </c>
      <c r="B858" s="106"/>
      <c r="C858" s="106"/>
      <c r="D858" s="106"/>
      <c r="E858" s="120">
        <f t="shared" si="16"/>
        <v>0</v>
      </c>
    </row>
    <row r="859" spans="1:5" s="90" customFormat="1" ht="24" customHeight="1" hidden="1">
      <c r="A859" s="119" t="s">
        <v>763</v>
      </c>
      <c r="B859" s="106"/>
      <c r="C859" s="106"/>
      <c r="D859" s="106"/>
      <c r="E859" s="120">
        <f t="shared" si="16"/>
        <v>0</v>
      </c>
    </row>
    <row r="860" spans="1:5" s="90" customFormat="1" ht="24" customHeight="1" hidden="1">
      <c r="A860" s="119" t="s">
        <v>764</v>
      </c>
      <c r="B860" s="106"/>
      <c r="C860" s="106"/>
      <c r="D860" s="106"/>
      <c r="E860" s="120">
        <f t="shared" si="16"/>
        <v>0</v>
      </c>
    </row>
    <row r="861" spans="1:5" s="90" customFormat="1" ht="24" customHeight="1" hidden="1">
      <c r="A861" s="119" t="s">
        <v>765</v>
      </c>
      <c r="B861" s="106"/>
      <c r="C861" s="106"/>
      <c r="D861" s="106"/>
      <c r="E861" s="120">
        <f t="shared" si="16"/>
        <v>0</v>
      </c>
    </row>
    <row r="862" spans="1:5" s="90" customFormat="1" ht="24" customHeight="1" hidden="1">
      <c r="A862" s="119" t="s">
        <v>731</v>
      </c>
      <c r="B862" s="106"/>
      <c r="C862" s="106"/>
      <c r="D862" s="106"/>
      <c r="E862" s="120">
        <f t="shared" si="16"/>
        <v>0</v>
      </c>
    </row>
    <row r="863" spans="1:5" s="90" customFormat="1" ht="21" customHeight="1">
      <c r="A863" s="119" t="s">
        <v>766</v>
      </c>
      <c r="B863" s="106">
        <v>13</v>
      </c>
      <c r="C863" s="106"/>
      <c r="D863" s="106"/>
      <c r="E863" s="120">
        <f t="shared" si="16"/>
        <v>13</v>
      </c>
    </row>
    <row r="864" spans="1:5" s="90" customFormat="1" ht="21" customHeight="1">
      <c r="A864" s="119" t="s">
        <v>767</v>
      </c>
      <c r="B864" s="106">
        <f>SUM(B865:B891)</f>
        <v>5368</v>
      </c>
      <c r="C864" s="106">
        <f>SUM(C865:C891)</f>
        <v>0</v>
      </c>
      <c r="D864" s="106">
        <f>SUM(D865:D891)</f>
        <v>0</v>
      </c>
      <c r="E864" s="120">
        <f t="shared" si="16"/>
        <v>5368</v>
      </c>
    </row>
    <row r="865" spans="1:5" s="90" customFormat="1" ht="24" customHeight="1" hidden="1">
      <c r="A865" s="119" t="s">
        <v>706</v>
      </c>
      <c r="B865" s="106"/>
      <c r="C865" s="106"/>
      <c r="D865" s="106"/>
      <c r="E865" s="120">
        <f t="shared" si="16"/>
        <v>0</v>
      </c>
    </row>
    <row r="866" spans="1:5" s="90" customFormat="1" ht="24" customHeight="1" hidden="1">
      <c r="A866" s="119" t="s">
        <v>707</v>
      </c>
      <c r="B866" s="106"/>
      <c r="C866" s="106"/>
      <c r="D866" s="106"/>
      <c r="E866" s="120">
        <f t="shared" si="16"/>
        <v>0</v>
      </c>
    </row>
    <row r="867" spans="1:5" s="90" customFormat="1" ht="24" customHeight="1" hidden="1">
      <c r="A867" s="119" t="s">
        <v>708</v>
      </c>
      <c r="B867" s="106"/>
      <c r="C867" s="106"/>
      <c r="D867" s="106"/>
      <c r="E867" s="120">
        <f t="shared" si="16"/>
        <v>0</v>
      </c>
    </row>
    <row r="868" spans="1:5" s="90" customFormat="1" ht="24" customHeight="1" hidden="1">
      <c r="A868" s="119" t="s">
        <v>768</v>
      </c>
      <c r="B868" s="106"/>
      <c r="C868" s="106"/>
      <c r="D868" s="106"/>
      <c r="E868" s="120">
        <f t="shared" si="16"/>
        <v>0</v>
      </c>
    </row>
    <row r="869" spans="1:5" s="90" customFormat="1" ht="24" customHeight="1" hidden="1">
      <c r="A869" s="119" t="s">
        <v>769</v>
      </c>
      <c r="B869" s="106"/>
      <c r="C869" s="106"/>
      <c r="D869" s="106"/>
      <c r="E869" s="120">
        <f t="shared" si="16"/>
        <v>0</v>
      </c>
    </row>
    <row r="870" spans="1:5" s="90" customFormat="1" ht="21" customHeight="1">
      <c r="A870" s="119" t="s">
        <v>770</v>
      </c>
      <c r="B870" s="106">
        <v>8</v>
      </c>
      <c r="C870" s="106"/>
      <c r="D870" s="106"/>
      <c r="E870" s="120">
        <f t="shared" si="16"/>
        <v>8</v>
      </c>
    </row>
    <row r="871" spans="1:5" s="90" customFormat="1" ht="24" customHeight="1" hidden="1">
      <c r="A871" s="119" t="s">
        <v>771</v>
      </c>
      <c r="B871" s="106"/>
      <c r="C871" s="106"/>
      <c r="D871" s="106"/>
      <c r="E871" s="120">
        <f t="shared" si="16"/>
        <v>0</v>
      </c>
    </row>
    <row r="872" spans="1:5" s="90" customFormat="1" ht="24" customHeight="1" hidden="1">
      <c r="A872" s="119" t="s">
        <v>772</v>
      </c>
      <c r="B872" s="106"/>
      <c r="C872" s="106"/>
      <c r="D872" s="106"/>
      <c r="E872" s="120">
        <f t="shared" si="16"/>
        <v>0</v>
      </c>
    </row>
    <row r="873" spans="1:5" s="90" customFormat="1" ht="24" customHeight="1" hidden="1">
      <c r="A873" s="119" t="s">
        <v>773</v>
      </c>
      <c r="B873" s="106"/>
      <c r="C873" s="106"/>
      <c r="D873" s="106"/>
      <c r="E873" s="120">
        <f t="shared" si="16"/>
        <v>0</v>
      </c>
    </row>
    <row r="874" spans="1:5" s="90" customFormat="1" ht="24" customHeight="1" hidden="1">
      <c r="A874" s="119" t="s">
        <v>774</v>
      </c>
      <c r="B874" s="106"/>
      <c r="C874" s="106"/>
      <c r="D874" s="106"/>
      <c r="E874" s="120">
        <f t="shared" si="16"/>
        <v>0</v>
      </c>
    </row>
    <row r="875" spans="1:5" s="90" customFormat="1" ht="24" customHeight="1" hidden="1">
      <c r="A875" s="119" t="s">
        <v>775</v>
      </c>
      <c r="B875" s="106"/>
      <c r="C875" s="106"/>
      <c r="D875" s="106"/>
      <c r="E875" s="120">
        <f t="shared" si="16"/>
        <v>0</v>
      </c>
    </row>
    <row r="876" spans="1:5" s="90" customFormat="1" ht="24" customHeight="1" hidden="1">
      <c r="A876" s="119" t="s">
        <v>776</v>
      </c>
      <c r="B876" s="106"/>
      <c r="C876" s="106"/>
      <c r="D876" s="106"/>
      <c r="E876" s="120">
        <f t="shared" si="16"/>
        <v>0</v>
      </c>
    </row>
    <row r="877" spans="1:5" s="90" customFormat="1" ht="24" customHeight="1" hidden="1">
      <c r="A877" s="119" t="s">
        <v>777</v>
      </c>
      <c r="B877" s="106"/>
      <c r="C877" s="106"/>
      <c r="D877" s="106"/>
      <c r="E877" s="120">
        <f t="shared" si="16"/>
        <v>0</v>
      </c>
    </row>
    <row r="878" spans="1:5" s="90" customFormat="1" ht="21" customHeight="1">
      <c r="A878" s="119" t="s">
        <v>778</v>
      </c>
      <c r="B878" s="106">
        <v>45</v>
      </c>
      <c r="C878" s="106"/>
      <c r="D878" s="106"/>
      <c r="E878" s="120">
        <f t="shared" si="16"/>
        <v>45</v>
      </c>
    </row>
    <row r="879" spans="1:5" s="90" customFormat="1" ht="24" customHeight="1" hidden="1">
      <c r="A879" s="119" t="s">
        <v>779</v>
      </c>
      <c r="B879" s="106"/>
      <c r="C879" s="106"/>
      <c r="D879" s="106"/>
      <c r="E879" s="120">
        <f t="shared" si="16"/>
        <v>0</v>
      </c>
    </row>
    <row r="880" spans="1:5" s="90" customFormat="1" ht="21" customHeight="1">
      <c r="A880" s="119" t="s">
        <v>780</v>
      </c>
      <c r="B880" s="106">
        <f>2282+3000</f>
        <v>5282</v>
      </c>
      <c r="C880" s="106"/>
      <c r="D880" s="106"/>
      <c r="E880" s="120">
        <f t="shared" si="16"/>
        <v>5282</v>
      </c>
    </row>
    <row r="881" spans="1:5" s="90" customFormat="1" ht="24" customHeight="1" hidden="1">
      <c r="A881" s="119" t="s">
        <v>781</v>
      </c>
      <c r="B881" s="106"/>
      <c r="C881" s="106"/>
      <c r="D881" s="106"/>
      <c r="E881" s="120">
        <f t="shared" si="16"/>
        <v>0</v>
      </c>
    </row>
    <row r="882" spans="1:5" s="90" customFormat="1" ht="24" customHeight="1" hidden="1">
      <c r="A882" s="119" t="s">
        <v>782</v>
      </c>
      <c r="B882" s="106"/>
      <c r="C882" s="106"/>
      <c r="D882" s="106"/>
      <c r="E882" s="120">
        <f t="shared" si="16"/>
        <v>0</v>
      </c>
    </row>
    <row r="883" spans="1:5" s="90" customFormat="1" ht="24" customHeight="1" hidden="1">
      <c r="A883" s="119" t="s">
        <v>783</v>
      </c>
      <c r="B883" s="106"/>
      <c r="C883" s="106"/>
      <c r="D883" s="106"/>
      <c r="E883" s="120">
        <f t="shared" si="16"/>
        <v>0</v>
      </c>
    </row>
    <row r="884" spans="1:5" s="90" customFormat="1" ht="24" customHeight="1" hidden="1">
      <c r="A884" s="119" t="s">
        <v>784</v>
      </c>
      <c r="B884" s="106"/>
      <c r="C884" s="106"/>
      <c r="D884" s="106"/>
      <c r="E884" s="120">
        <f t="shared" si="16"/>
        <v>0</v>
      </c>
    </row>
    <row r="885" spans="1:5" s="90" customFormat="1" ht="24" customHeight="1" hidden="1">
      <c r="A885" s="119" t="s">
        <v>785</v>
      </c>
      <c r="B885" s="106"/>
      <c r="C885" s="106"/>
      <c r="D885" s="106"/>
      <c r="E885" s="120">
        <f t="shared" si="16"/>
        <v>0</v>
      </c>
    </row>
    <row r="886" spans="1:5" s="90" customFormat="1" ht="24" customHeight="1" hidden="1">
      <c r="A886" s="119" t="s">
        <v>759</v>
      </c>
      <c r="B886" s="106"/>
      <c r="C886" s="106"/>
      <c r="D886" s="106"/>
      <c r="E886" s="120">
        <f t="shared" si="16"/>
        <v>0</v>
      </c>
    </row>
    <row r="887" spans="1:5" s="90" customFormat="1" ht="24" customHeight="1" hidden="1">
      <c r="A887" s="119" t="s">
        <v>786</v>
      </c>
      <c r="B887" s="106"/>
      <c r="C887" s="106"/>
      <c r="D887" s="106"/>
      <c r="E887" s="120">
        <f t="shared" si="16"/>
        <v>0</v>
      </c>
    </row>
    <row r="888" spans="1:5" s="90" customFormat="1" ht="24" customHeight="1" hidden="1">
      <c r="A888" s="119" t="s">
        <v>787</v>
      </c>
      <c r="B888" s="106"/>
      <c r="C888" s="106"/>
      <c r="D888" s="106"/>
      <c r="E888" s="120">
        <f t="shared" si="16"/>
        <v>0</v>
      </c>
    </row>
    <row r="889" spans="1:5" s="90" customFormat="1" ht="24" customHeight="1" hidden="1">
      <c r="A889" s="119" t="s">
        <v>788</v>
      </c>
      <c r="B889" s="106"/>
      <c r="C889" s="106"/>
      <c r="D889" s="106"/>
      <c r="E889" s="120">
        <f t="shared" si="16"/>
        <v>0</v>
      </c>
    </row>
    <row r="890" spans="1:5" s="90" customFormat="1" ht="24" customHeight="1" hidden="1">
      <c r="A890" s="119" t="s">
        <v>789</v>
      </c>
      <c r="B890" s="106"/>
      <c r="C890" s="106"/>
      <c r="D890" s="106"/>
      <c r="E890" s="120">
        <f t="shared" si="16"/>
        <v>0</v>
      </c>
    </row>
    <row r="891" spans="1:5" s="90" customFormat="1" ht="21" customHeight="1">
      <c r="A891" s="119" t="s">
        <v>790</v>
      </c>
      <c r="B891" s="106">
        <v>33</v>
      </c>
      <c r="C891" s="106"/>
      <c r="D891" s="106"/>
      <c r="E891" s="120">
        <f t="shared" si="16"/>
        <v>33</v>
      </c>
    </row>
    <row r="892" spans="1:5" s="90" customFormat="1" ht="21" customHeight="1">
      <c r="A892" s="119" t="s">
        <v>791</v>
      </c>
      <c r="B892" s="106">
        <f>SUM(B893:B902)</f>
        <v>358</v>
      </c>
      <c r="C892" s="106">
        <f>SUM(C893:C902)</f>
        <v>0</v>
      </c>
      <c r="D892" s="106">
        <f>SUM(D893:D902)</f>
        <v>0</v>
      </c>
      <c r="E892" s="120">
        <f t="shared" si="16"/>
        <v>358</v>
      </c>
    </row>
    <row r="893" spans="1:5" s="90" customFormat="1" ht="24" customHeight="1" hidden="1">
      <c r="A893" s="119" t="s">
        <v>706</v>
      </c>
      <c r="B893" s="106"/>
      <c r="C893" s="106"/>
      <c r="D893" s="106"/>
      <c r="E893" s="120">
        <f t="shared" si="16"/>
        <v>0</v>
      </c>
    </row>
    <row r="894" spans="1:5" s="90" customFormat="1" ht="24" customHeight="1" hidden="1">
      <c r="A894" s="119" t="s">
        <v>707</v>
      </c>
      <c r="B894" s="106"/>
      <c r="C894" s="106"/>
      <c r="D894" s="106"/>
      <c r="E894" s="120">
        <f t="shared" si="16"/>
        <v>0</v>
      </c>
    </row>
    <row r="895" spans="1:5" s="90" customFormat="1" ht="24" customHeight="1" hidden="1">
      <c r="A895" s="119" t="s">
        <v>708</v>
      </c>
      <c r="B895" s="106"/>
      <c r="C895" s="106"/>
      <c r="D895" s="106"/>
      <c r="E895" s="120">
        <f t="shared" si="16"/>
        <v>0</v>
      </c>
    </row>
    <row r="896" spans="1:5" s="90" customFormat="1" ht="21" customHeight="1">
      <c r="A896" s="119" t="s">
        <v>792</v>
      </c>
      <c r="B896" s="106">
        <v>7</v>
      </c>
      <c r="C896" s="106"/>
      <c r="D896" s="106"/>
      <c r="E896" s="120">
        <f t="shared" si="16"/>
        <v>7</v>
      </c>
    </row>
    <row r="897" spans="1:5" s="90" customFormat="1" ht="24" customHeight="1" hidden="1">
      <c r="A897" s="119" t="s">
        <v>793</v>
      </c>
      <c r="B897" s="106"/>
      <c r="C897" s="106"/>
      <c r="D897" s="106"/>
      <c r="E897" s="120">
        <f t="shared" si="16"/>
        <v>0</v>
      </c>
    </row>
    <row r="898" spans="1:5" s="90" customFormat="1" ht="24" customHeight="1" hidden="1">
      <c r="A898" s="119" t="s">
        <v>794</v>
      </c>
      <c r="B898" s="106"/>
      <c r="C898" s="106"/>
      <c r="D898" s="106"/>
      <c r="E898" s="120">
        <f t="shared" si="16"/>
        <v>0</v>
      </c>
    </row>
    <row r="899" spans="1:5" s="90" customFormat="1" ht="24" customHeight="1" hidden="1">
      <c r="A899" s="119" t="s">
        <v>795</v>
      </c>
      <c r="B899" s="106"/>
      <c r="C899" s="106"/>
      <c r="D899" s="106"/>
      <c r="E899" s="120">
        <f t="shared" si="16"/>
        <v>0</v>
      </c>
    </row>
    <row r="900" spans="1:5" s="90" customFormat="1" ht="24" customHeight="1" hidden="1">
      <c r="A900" s="119" t="s">
        <v>796</v>
      </c>
      <c r="B900" s="106"/>
      <c r="C900" s="106"/>
      <c r="D900" s="106"/>
      <c r="E900" s="120">
        <f t="shared" si="16"/>
        <v>0</v>
      </c>
    </row>
    <row r="901" spans="1:5" s="90" customFormat="1" ht="24" customHeight="1" hidden="1">
      <c r="A901" s="119" t="s">
        <v>797</v>
      </c>
      <c r="B901" s="106"/>
      <c r="C901" s="106"/>
      <c r="D901" s="106"/>
      <c r="E901" s="120">
        <f t="shared" si="16"/>
        <v>0</v>
      </c>
    </row>
    <row r="902" spans="1:5" s="90" customFormat="1" ht="21" customHeight="1">
      <c r="A902" s="119" t="s">
        <v>798</v>
      </c>
      <c r="B902" s="106">
        <v>351</v>
      </c>
      <c r="C902" s="106"/>
      <c r="D902" s="106"/>
      <c r="E902" s="120">
        <f aca="true" t="shared" si="17" ref="E902:E965">B902+C902+D902</f>
        <v>351</v>
      </c>
    </row>
    <row r="903" spans="1:5" s="90" customFormat="1" ht="21" customHeight="1">
      <c r="A903" s="119" t="s">
        <v>799</v>
      </c>
      <c r="B903" s="106">
        <f>SUM(B904:B909)</f>
        <v>1688</v>
      </c>
      <c r="C903" s="106">
        <f>SUM(C904:C909)</f>
        <v>0</v>
      </c>
      <c r="D903" s="106">
        <f>SUM(D904:D909)</f>
        <v>0</v>
      </c>
      <c r="E903" s="120">
        <f t="shared" si="17"/>
        <v>1688</v>
      </c>
    </row>
    <row r="904" spans="1:5" s="90" customFormat="1" ht="21" customHeight="1">
      <c r="A904" s="119" t="s">
        <v>800</v>
      </c>
      <c r="B904" s="106">
        <v>334</v>
      </c>
      <c r="C904" s="106"/>
      <c r="D904" s="106"/>
      <c r="E904" s="120">
        <f t="shared" si="17"/>
        <v>334</v>
      </c>
    </row>
    <row r="905" spans="1:5" s="90" customFormat="1" ht="24" customHeight="1" hidden="1">
      <c r="A905" s="119" t="s">
        <v>801</v>
      </c>
      <c r="B905" s="106"/>
      <c r="C905" s="106"/>
      <c r="D905" s="106"/>
      <c r="E905" s="120">
        <f t="shared" si="17"/>
        <v>0</v>
      </c>
    </row>
    <row r="906" spans="1:5" s="90" customFormat="1" ht="24" customHeight="1" hidden="1">
      <c r="A906" s="119" t="s">
        <v>802</v>
      </c>
      <c r="B906" s="106"/>
      <c r="C906" s="106"/>
      <c r="D906" s="106"/>
      <c r="E906" s="120">
        <f t="shared" si="17"/>
        <v>0</v>
      </c>
    </row>
    <row r="907" spans="1:5" s="90" customFormat="1" ht="24" customHeight="1" hidden="1">
      <c r="A907" s="119" t="s">
        <v>803</v>
      </c>
      <c r="B907" s="106"/>
      <c r="C907" s="106"/>
      <c r="D907" s="106"/>
      <c r="E907" s="120">
        <f t="shared" si="17"/>
        <v>0</v>
      </c>
    </row>
    <row r="908" spans="1:5" s="90" customFormat="1" ht="24" customHeight="1" hidden="1">
      <c r="A908" s="119" t="s">
        <v>804</v>
      </c>
      <c r="B908" s="106"/>
      <c r="C908" s="106"/>
      <c r="D908" s="106"/>
      <c r="E908" s="120">
        <f t="shared" si="17"/>
        <v>0</v>
      </c>
    </row>
    <row r="909" spans="1:5" s="90" customFormat="1" ht="21" customHeight="1">
      <c r="A909" s="119" t="s">
        <v>805</v>
      </c>
      <c r="B909" s="106">
        <v>1354</v>
      </c>
      <c r="C909" s="106"/>
      <c r="D909" s="106"/>
      <c r="E909" s="120">
        <f t="shared" si="17"/>
        <v>1354</v>
      </c>
    </row>
    <row r="910" spans="1:5" s="90" customFormat="1" ht="21" customHeight="1">
      <c r="A910" s="119" t="s">
        <v>806</v>
      </c>
      <c r="B910" s="106">
        <f>SUM(B911:B916)</f>
        <v>1277</v>
      </c>
      <c r="C910" s="106">
        <f>SUM(C911:C916)</f>
        <v>0</v>
      </c>
      <c r="D910" s="106">
        <f>SUM(D911:D916)</f>
        <v>0</v>
      </c>
      <c r="E910" s="120">
        <f t="shared" si="17"/>
        <v>1277</v>
      </c>
    </row>
    <row r="911" spans="1:5" s="90" customFormat="1" ht="24" customHeight="1" hidden="1">
      <c r="A911" s="119" t="s">
        <v>807</v>
      </c>
      <c r="B911" s="106"/>
      <c r="C911" s="106"/>
      <c r="D911" s="106"/>
      <c r="E911" s="120">
        <f t="shared" si="17"/>
        <v>0</v>
      </c>
    </row>
    <row r="912" spans="1:5" s="90" customFormat="1" ht="24" customHeight="1" hidden="1">
      <c r="A912" s="119" t="s">
        <v>808</v>
      </c>
      <c r="B912" s="106"/>
      <c r="C912" s="106"/>
      <c r="D912" s="106"/>
      <c r="E912" s="120">
        <f t="shared" si="17"/>
        <v>0</v>
      </c>
    </row>
    <row r="913" spans="1:5" s="90" customFormat="1" ht="21" customHeight="1">
      <c r="A913" s="119" t="s">
        <v>809</v>
      </c>
      <c r="B913" s="106">
        <v>1277</v>
      </c>
      <c r="C913" s="106"/>
      <c r="D913" s="106"/>
      <c r="E913" s="120">
        <f t="shared" si="17"/>
        <v>1277</v>
      </c>
    </row>
    <row r="914" spans="1:5" s="90" customFormat="1" ht="24" customHeight="1" hidden="1">
      <c r="A914" s="119" t="s">
        <v>810</v>
      </c>
      <c r="B914" s="106"/>
      <c r="C914" s="106"/>
      <c r="D914" s="106"/>
      <c r="E914" s="120">
        <f t="shared" si="17"/>
        <v>0</v>
      </c>
    </row>
    <row r="915" spans="1:5" s="90" customFormat="1" ht="24" customHeight="1" hidden="1">
      <c r="A915" s="119" t="s">
        <v>811</v>
      </c>
      <c r="B915" s="106"/>
      <c r="C915" s="106"/>
      <c r="D915" s="106"/>
      <c r="E915" s="120">
        <f t="shared" si="17"/>
        <v>0</v>
      </c>
    </row>
    <row r="916" spans="1:5" s="90" customFormat="1" ht="24" customHeight="1" hidden="1">
      <c r="A916" s="119" t="s">
        <v>812</v>
      </c>
      <c r="B916" s="106"/>
      <c r="C916" s="106"/>
      <c r="D916" s="106"/>
      <c r="E916" s="120">
        <f t="shared" si="17"/>
        <v>0</v>
      </c>
    </row>
    <row r="917" spans="1:5" s="90" customFormat="1" ht="21" customHeight="1">
      <c r="A917" s="119" t="s">
        <v>813</v>
      </c>
      <c r="B917" s="106">
        <f>SUM(B918:B919)</f>
        <v>0</v>
      </c>
      <c r="C917" s="106">
        <f>SUM(C918:C919)</f>
        <v>0</v>
      </c>
      <c r="D917" s="106">
        <f>SUM(D918:D919)</f>
        <v>0</v>
      </c>
      <c r="E917" s="120">
        <f t="shared" si="17"/>
        <v>0</v>
      </c>
    </row>
    <row r="918" spans="1:5" s="90" customFormat="1" ht="24" customHeight="1" hidden="1">
      <c r="A918" s="119" t="s">
        <v>814</v>
      </c>
      <c r="B918" s="106"/>
      <c r="C918" s="106"/>
      <c r="D918" s="106"/>
      <c r="E918" s="120">
        <f t="shared" si="17"/>
        <v>0</v>
      </c>
    </row>
    <row r="919" spans="1:5" s="90" customFormat="1" ht="24" customHeight="1" hidden="1">
      <c r="A919" s="119" t="s">
        <v>815</v>
      </c>
      <c r="B919" s="106"/>
      <c r="C919" s="106"/>
      <c r="D919" s="106"/>
      <c r="E919" s="120">
        <f t="shared" si="17"/>
        <v>0</v>
      </c>
    </row>
    <row r="920" spans="1:5" s="90" customFormat="1" ht="21" customHeight="1">
      <c r="A920" s="119" t="s">
        <v>816</v>
      </c>
      <c r="B920" s="106">
        <f>SUM(B921:B922)</f>
        <v>6281</v>
      </c>
      <c r="C920" s="106">
        <f>SUM(C921:C922)</f>
        <v>0</v>
      </c>
      <c r="D920" s="106">
        <f>SUM(D921:D922)</f>
        <v>0</v>
      </c>
      <c r="E920" s="120">
        <f t="shared" si="17"/>
        <v>6281</v>
      </c>
    </row>
    <row r="921" spans="1:5" s="90" customFormat="1" ht="24" customHeight="1" hidden="1">
      <c r="A921" s="119" t="s">
        <v>817</v>
      </c>
      <c r="B921" s="106"/>
      <c r="C921" s="106"/>
      <c r="D921" s="106"/>
      <c r="E921" s="120">
        <f t="shared" si="17"/>
        <v>0</v>
      </c>
    </row>
    <row r="922" spans="1:5" s="90" customFormat="1" ht="21" customHeight="1">
      <c r="A922" s="119" t="s">
        <v>818</v>
      </c>
      <c r="B922" s="106">
        <f>1281+5000</f>
        <v>6281</v>
      </c>
      <c r="C922" s="106"/>
      <c r="D922" s="106"/>
      <c r="E922" s="120">
        <f t="shared" si="17"/>
        <v>6281</v>
      </c>
    </row>
    <row r="923" spans="1:5" s="90" customFormat="1" ht="21" customHeight="1">
      <c r="A923" s="119" t="s">
        <v>55</v>
      </c>
      <c r="B923" s="106">
        <f>SUM(B924,B947,B957,B967,B972,B979,B984)</f>
        <v>0</v>
      </c>
      <c r="C923" s="106">
        <f>SUM(C924,C947,C957,C967,C972,C979,C984)</f>
        <v>0</v>
      </c>
      <c r="D923" s="106">
        <f>SUM(D924,D947,D957,D967,D972,D979,D984)</f>
        <v>0</v>
      </c>
      <c r="E923" s="120">
        <f t="shared" si="17"/>
        <v>0</v>
      </c>
    </row>
    <row r="924" spans="1:5" s="90" customFormat="1" ht="21" customHeight="1">
      <c r="A924" s="119" t="s">
        <v>819</v>
      </c>
      <c r="B924" s="106">
        <f>SUM(B925:B946)</f>
        <v>0</v>
      </c>
      <c r="C924" s="106">
        <f>SUM(C925:C946)</f>
        <v>0</v>
      </c>
      <c r="D924" s="106">
        <f>SUM(D925:D946)</f>
        <v>0</v>
      </c>
      <c r="E924" s="120">
        <f t="shared" si="17"/>
        <v>0</v>
      </c>
    </row>
    <row r="925" spans="1:5" s="90" customFormat="1" ht="24" customHeight="1" hidden="1">
      <c r="A925" s="119" t="s">
        <v>706</v>
      </c>
      <c r="B925" s="106"/>
      <c r="C925" s="106"/>
      <c r="D925" s="106"/>
      <c r="E925" s="120">
        <f t="shared" si="17"/>
        <v>0</v>
      </c>
    </row>
    <row r="926" spans="1:5" s="90" customFormat="1" ht="24" customHeight="1" hidden="1">
      <c r="A926" s="119" t="s">
        <v>707</v>
      </c>
      <c r="B926" s="106"/>
      <c r="C926" s="106"/>
      <c r="D926" s="106"/>
      <c r="E926" s="120">
        <f t="shared" si="17"/>
        <v>0</v>
      </c>
    </row>
    <row r="927" spans="1:5" s="90" customFormat="1" ht="24" customHeight="1" hidden="1">
      <c r="A927" s="119" t="s">
        <v>708</v>
      </c>
      <c r="B927" s="106"/>
      <c r="C927" s="106"/>
      <c r="D927" s="106"/>
      <c r="E927" s="120">
        <f t="shared" si="17"/>
        <v>0</v>
      </c>
    </row>
    <row r="928" spans="1:5" s="90" customFormat="1" ht="24" customHeight="1" hidden="1">
      <c r="A928" s="119" t="s">
        <v>820</v>
      </c>
      <c r="B928" s="106"/>
      <c r="C928" s="106"/>
      <c r="D928" s="106"/>
      <c r="E928" s="120">
        <f t="shared" si="17"/>
        <v>0</v>
      </c>
    </row>
    <row r="929" spans="1:5" s="90" customFormat="1" ht="24" customHeight="1" hidden="1">
      <c r="A929" s="119" t="s">
        <v>821</v>
      </c>
      <c r="B929" s="106"/>
      <c r="C929" s="106"/>
      <c r="D929" s="106"/>
      <c r="E929" s="120">
        <f t="shared" si="17"/>
        <v>0</v>
      </c>
    </row>
    <row r="930" spans="1:5" s="90" customFormat="1" ht="24" customHeight="1" hidden="1">
      <c r="A930" s="119" t="s">
        <v>822</v>
      </c>
      <c r="B930" s="106"/>
      <c r="C930" s="106"/>
      <c r="D930" s="106"/>
      <c r="E930" s="120">
        <f t="shared" si="17"/>
        <v>0</v>
      </c>
    </row>
    <row r="931" spans="1:5" s="90" customFormat="1" ht="24" customHeight="1" hidden="1">
      <c r="A931" s="119" t="s">
        <v>823</v>
      </c>
      <c r="B931" s="106"/>
      <c r="C931" s="106"/>
      <c r="D931" s="106"/>
      <c r="E931" s="120">
        <f t="shared" si="17"/>
        <v>0</v>
      </c>
    </row>
    <row r="932" spans="1:5" s="90" customFormat="1" ht="24" customHeight="1" hidden="1">
      <c r="A932" s="119" t="s">
        <v>824</v>
      </c>
      <c r="B932" s="106"/>
      <c r="C932" s="106"/>
      <c r="D932" s="106"/>
      <c r="E932" s="120">
        <f t="shared" si="17"/>
        <v>0</v>
      </c>
    </row>
    <row r="933" spans="1:5" s="90" customFormat="1" ht="24" customHeight="1" hidden="1">
      <c r="A933" s="119" t="s">
        <v>825</v>
      </c>
      <c r="B933" s="106"/>
      <c r="C933" s="106"/>
      <c r="D933" s="106"/>
      <c r="E933" s="120">
        <f t="shared" si="17"/>
        <v>0</v>
      </c>
    </row>
    <row r="934" spans="1:5" s="90" customFormat="1" ht="24" customHeight="1" hidden="1">
      <c r="A934" s="119" t="s">
        <v>826</v>
      </c>
      <c r="B934" s="106"/>
      <c r="C934" s="106"/>
      <c r="D934" s="106"/>
      <c r="E934" s="120">
        <f t="shared" si="17"/>
        <v>0</v>
      </c>
    </row>
    <row r="935" spans="1:5" s="90" customFormat="1" ht="24" customHeight="1" hidden="1">
      <c r="A935" s="119" t="s">
        <v>827</v>
      </c>
      <c r="B935" s="106"/>
      <c r="C935" s="106"/>
      <c r="D935" s="106"/>
      <c r="E935" s="120">
        <f t="shared" si="17"/>
        <v>0</v>
      </c>
    </row>
    <row r="936" spans="1:5" s="90" customFormat="1" ht="24" customHeight="1" hidden="1">
      <c r="A936" s="119" t="s">
        <v>828</v>
      </c>
      <c r="B936" s="106"/>
      <c r="C936" s="106"/>
      <c r="D936" s="106"/>
      <c r="E936" s="120">
        <f t="shared" si="17"/>
        <v>0</v>
      </c>
    </row>
    <row r="937" spans="1:5" s="90" customFormat="1" ht="24" customHeight="1" hidden="1">
      <c r="A937" s="119" t="s">
        <v>829</v>
      </c>
      <c r="B937" s="106"/>
      <c r="C937" s="106"/>
      <c r="D937" s="106"/>
      <c r="E937" s="120">
        <f t="shared" si="17"/>
        <v>0</v>
      </c>
    </row>
    <row r="938" spans="1:5" s="90" customFormat="1" ht="24" customHeight="1" hidden="1">
      <c r="A938" s="119" t="s">
        <v>830</v>
      </c>
      <c r="B938" s="106"/>
      <c r="C938" s="106"/>
      <c r="D938" s="106"/>
      <c r="E938" s="120">
        <f t="shared" si="17"/>
        <v>0</v>
      </c>
    </row>
    <row r="939" spans="1:5" s="90" customFormat="1" ht="24" customHeight="1" hidden="1">
      <c r="A939" s="119" t="s">
        <v>831</v>
      </c>
      <c r="B939" s="106"/>
      <c r="C939" s="106"/>
      <c r="D939" s="106"/>
      <c r="E939" s="120">
        <f t="shared" si="17"/>
        <v>0</v>
      </c>
    </row>
    <row r="940" spans="1:5" s="90" customFormat="1" ht="24" customHeight="1" hidden="1">
      <c r="A940" s="119" t="s">
        <v>832</v>
      </c>
      <c r="B940" s="106"/>
      <c r="C940" s="106"/>
      <c r="D940" s="106"/>
      <c r="E940" s="120">
        <f t="shared" si="17"/>
        <v>0</v>
      </c>
    </row>
    <row r="941" spans="1:5" s="90" customFormat="1" ht="24" customHeight="1" hidden="1">
      <c r="A941" s="119" t="s">
        <v>833</v>
      </c>
      <c r="B941" s="106"/>
      <c r="C941" s="106"/>
      <c r="D941" s="106"/>
      <c r="E941" s="120">
        <f t="shared" si="17"/>
        <v>0</v>
      </c>
    </row>
    <row r="942" spans="1:5" s="90" customFormat="1" ht="24" customHeight="1" hidden="1">
      <c r="A942" s="119" t="s">
        <v>834</v>
      </c>
      <c r="B942" s="106"/>
      <c r="C942" s="106"/>
      <c r="D942" s="106"/>
      <c r="E942" s="120">
        <f t="shared" si="17"/>
        <v>0</v>
      </c>
    </row>
    <row r="943" spans="1:5" s="90" customFormat="1" ht="24" customHeight="1" hidden="1">
      <c r="A943" s="119" t="s">
        <v>835</v>
      </c>
      <c r="B943" s="106"/>
      <c r="C943" s="106"/>
      <c r="D943" s="106"/>
      <c r="E943" s="120">
        <f t="shared" si="17"/>
        <v>0</v>
      </c>
    </row>
    <row r="944" spans="1:5" s="90" customFormat="1" ht="24" customHeight="1" hidden="1">
      <c r="A944" s="119" t="s">
        <v>836</v>
      </c>
      <c r="B944" s="106"/>
      <c r="C944" s="106"/>
      <c r="D944" s="106"/>
      <c r="E944" s="120">
        <f t="shared" si="17"/>
        <v>0</v>
      </c>
    </row>
    <row r="945" spans="1:5" s="90" customFormat="1" ht="24" customHeight="1" hidden="1">
      <c r="A945" s="119" t="s">
        <v>837</v>
      </c>
      <c r="B945" s="106"/>
      <c r="C945" s="106"/>
      <c r="D945" s="106"/>
      <c r="E945" s="120">
        <f t="shared" si="17"/>
        <v>0</v>
      </c>
    </row>
    <row r="946" spans="1:5" s="90" customFormat="1" ht="24" customHeight="1" hidden="1">
      <c r="A946" s="119" t="s">
        <v>838</v>
      </c>
      <c r="B946" s="106"/>
      <c r="C946" s="106"/>
      <c r="D946" s="106"/>
      <c r="E946" s="120">
        <f t="shared" si="17"/>
        <v>0</v>
      </c>
    </row>
    <row r="947" spans="1:5" s="90" customFormat="1" ht="21" customHeight="1">
      <c r="A947" s="119" t="s">
        <v>839</v>
      </c>
      <c r="B947" s="106">
        <f>SUM(B948:B956)</f>
        <v>0</v>
      </c>
      <c r="C947" s="106">
        <f>SUM(C948:C956)</f>
        <v>0</v>
      </c>
      <c r="D947" s="106">
        <f>SUM(D948:D956)</f>
        <v>0</v>
      </c>
      <c r="E947" s="120">
        <f t="shared" si="17"/>
        <v>0</v>
      </c>
    </row>
    <row r="948" spans="1:5" s="90" customFormat="1" ht="24" customHeight="1" hidden="1">
      <c r="A948" s="119" t="s">
        <v>706</v>
      </c>
      <c r="B948" s="106"/>
      <c r="C948" s="106"/>
      <c r="D948" s="106"/>
      <c r="E948" s="120">
        <f t="shared" si="17"/>
        <v>0</v>
      </c>
    </row>
    <row r="949" spans="1:5" s="90" customFormat="1" ht="24" customHeight="1" hidden="1">
      <c r="A949" s="119" t="s">
        <v>707</v>
      </c>
      <c r="B949" s="106"/>
      <c r="C949" s="106"/>
      <c r="D949" s="106"/>
      <c r="E949" s="120">
        <f t="shared" si="17"/>
        <v>0</v>
      </c>
    </row>
    <row r="950" spans="1:5" s="90" customFormat="1" ht="24" customHeight="1" hidden="1">
      <c r="A950" s="119" t="s">
        <v>708</v>
      </c>
      <c r="B950" s="106"/>
      <c r="C950" s="106"/>
      <c r="D950" s="106"/>
      <c r="E950" s="120">
        <f t="shared" si="17"/>
        <v>0</v>
      </c>
    </row>
    <row r="951" spans="1:5" s="90" customFormat="1" ht="24" customHeight="1" hidden="1">
      <c r="A951" s="119" t="s">
        <v>840</v>
      </c>
      <c r="B951" s="106"/>
      <c r="C951" s="106"/>
      <c r="D951" s="106"/>
      <c r="E951" s="120">
        <f t="shared" si="17"/>
        <v>0</v>
      </c>
    </row>
    <row r="952" spans="1:5" s="90" customFormat="1" ht="24" customHeight="1" hidden="1">
      <c r="A952" s="119" t="s">
        <v>841</v>
      </c>
      <c r="B952" s="106"/>
      <c r="C952" s="106"/>
      <c r="D952" s="106"/>
      <c r="E952" s="120">
        <f t="shared" si="17"/>
        <v>0</v>
      </c>
    </row>
    <row r="953" spans="1:5" s="90" customFormat="1" ht="24" customHeight="1" hidden="1">
      <c r="A953" s="119" t="s">
        <v>842</v>
      </c>
      <c r="B953" s="106"/>
      <c r="C953" s="106"/>
      <c r="D953" s="106"/>
      <c r="E953" s="120">
        <f t="shared" si="17"/>
        <v>0</v>
      </c>
    </row>
    <row r="954" spans="1:5" s="90" customFormat="1" ht="24" customHeight="1" hidden="1">
      <c r="A954" s="119" t="s">
        <v>843</v>
      </c>
      <c r="B954" s="106"/>
      <c r="C954" s="106"/>
      <c r="D954" s="106"/>
      <c r="E954" s="120">
        <f t="shared" si="17"/>
        <v>0</v>
      </c>
    </row>
    <row r="955" spans="1:5" s="90" customFormat="1" ht="24" customHeight="1" hidden="1">
      <c r="A955" s="119" t="s">
        <v>844</v>
      </c>
      <c r="B955" s="106"/>
      <c r="C955" s="106"/>
      <c r="D955" s="106"/>
      <c r="E955" s="120">
        <f t="shared" si="17"/>
        <v>0</v>
      </c>
    </row>
    <row r="956" spans="1:5" s="90" customFormat="1" ht="24" customHeight="1" hidden="1">
      <c r="A956" s="119" t="s">
        <v>845</v>
      </c>
      <c r="B956" s="106"/>
      <c r="C956" s="106"/>
      <c r="D956" s="106"/>
      <c r="E956" s="120">
        <f t="shared" si="17"/>
        <v>0</v>
      </c>
    </row>
    <row r="957" spans="1:5" s="90" customFormat="1" ht="21" customHeight="1">
      <c r="A957" s="119" t="s">
        <v>846</v>
      </c>
      <c r="B957" s="106">
        <f>SUM(B958:B966)</f>
        <v>0</v>
      </c>
      <c r="C957" s="106">
        <f>SUM(C958:C966)</f>
        <v>0</v>
      </c>
      <c r="D957" s="106">
        <f>SUM(D958:D966)</f>
        <v>0</v>
      </c>
      <c r="E957" s="120">
        <f t="shared" si="17"/>
        <v>0</v>
      </c>
    </row>
    <row r="958" spans="1:5" s="90" customFormat="1" ht="24" customHeight="1" hidden="1">
      <c r="A958" s="119" t="s">
        <v>706</v>
      </c>
      <c r="B958" s="106"/>
      <c r="C958" s="106"/>
      <c r="D958" s="106"/>
      <c r="E958" s="120">
        <f t="shared" si="17"/>
        <v>0</v>
      </c>
    </row>
    <row r="959" spans="1:5" s="90" customFormat="1" ht="24" customHeight="1" hidden="1">
      <c r="A959" s="119" t="s">
        <v>707</v>
      </c>
      <c r="B959" s="106"/>
      <c r="C959" s="106"/>
      <c r="D959" s="106"/>
      <c r="E959" s="120">
        <f t="shared" si="17"/>
        <v>0</v>
      </c>
    </row>
    <row r="960" spans="1:5" s="90" customFormat="1" ht="24" customHeight="1" hidden="1">
      <c r="A960" s="119" t="s">
        <v>708</v>
      </c>
      <c r="B960" s="106"/>
      <c r="C960" s="106"/>
      <c r="D960" s="106"/>
      <c r="E960" s="120">
        <f t="shared" si="17"/>
        <v>0</v>
      </c>
    </row>
    <row r="961" spans="1:5" s="90" customFormat="1" ht="24" customHeight="1" hidden="1">
      <c r="A961" s="119" t="s">
        <v>847</v>
      </c>
      <c r="B961" s="106"/>
      <c r="C961" s="106"/>
      <c r="D961" s="106"/>
      <c r="E961" s="120">
        <f t="shared" si="17"/>
        <v>0</v>
      </c>
    </row>
    <row r="962" spans="1:5" s="90" customFormat="1" ht="24" customHeight="1" hidden="1">
      <c r="A962" s="119" t="s">
        <v>848</v>
      </c>
      <c r="B962" s="106"/>
      <c r="C962" s="106"/>
      <c r="D962" s="106"/>
      <c r="E962" s="120">
        <f t="shared" si="17"/>
        <v>0</v>
      </c>
    </row>
    <row r="963" spans="1:5" s="90" customFormat="1" ht="24" customHeight="1" hidden="1">
      <c r="A963" s="119" t="s">
        <v>849</v>
      </c>
      <c r="B963" s="106"/>
      <c r="C963" s="106"/>
      <c r="D963" s="106"/>
      <c r="E963" s="120">
        <f t="shared" si="17"/>
        <v>0</v>
      </c>
    </row>
    <row r="964" spans="1:5" s="90" customFormat="1" ht="24" customHeight="1" hidden="1">
      <c r="A964" s="119" t="s">
        <v>850</v>
      </c>
      <c r="B964" s="106"/>
      <c r="C964" s="106"/>
      <c r="D964" s="106"/>
      <c r="E964" s="120">
        <f t="shared" si="17"/>
        <v>0</v>
      </c>
    </row>
    <row r="965" spans="1:5" s="90" customFormat="1" ht="24" customHeight="1" hidden="1">
      <c r="A965" s="119" t="s">
        <v>851</v>
      </c>
      <c r="B965" s="106"/>
      <c r="C965" s="106"/>
      <c r="D965" s="106"/>
      <c r="E965" s="120">
        <f t="shared" si="17"/>
        <v>0</v>
      </c>
    </row>
    <row r="966" spans="1:5" s="90" customFormat="1" ht="24" customHeight="1" hidden="1">
      <c r="A966" s="119" t="s">
        <v>852</v>
      </c>
      <c r="B966" s="106"/>
      <c r="C966" s="106"/>
      <c r="D966" s="106"/>
      <c r="E966" s="120">
        <f aca="true" t="shared" si="18" ref="E966:E1029">B966+C966+D966</f>
        <v>0</v>
      </c>
    </row>
    <row r="967" spans="1:5" s="90" customFormat="1" ht="21" customHeight="1">
      <c r="A967" s="119" t="s">
        <v>853</v>
      </c>
      <c r="B967" s="106">
        <f>SUM(B968:B971)</f>
        <v>0</v>
      </c>
      <c r="C967" s="106">
        <f>SUM(C968:C971)</f>
        <v>0</v>
      </c>
      <c r="D967" s="106">
        <f>SUM(D968:D971)</f>
        <v>0</v>
      </c>
      <c r="E967" s="120">
        <f t="shared" si="18"/>
        <v>0</v>
      </c>
    </row>
    <row r="968" spans="1:5" s="90" customFormat="1" ht="24" customHeight="1" hidden="1">
      <c r="A968" s="119" t="s">
        <v>854</v>
      </c>
      <c r="B968" s="106"/>
      <c r="C968" s="106"/>
      <c r="D968" s="106"/>
      <c r="E968" s="120">
        <f t="shared" si="18"/>
        <v>0</v>
      </c>
    </row>
    <row r="969" spans="1:5" s="90" customFormat="1" ht="24" customHeight="1" hidden="1">
      <c r="A969" s="119" t="s">
        <v>855</v>
      </c>
      <c r="B969" s="106"/>
      <c r="C969" s="106"/>
      <c r="D969" s="106"/>
      <c r="E969" s="120">
        <f t="shared" si="18"/>
        <v>0</v>
      </c>
    </row>
    <row r="970" spans="1:5" s="90" customFormat="1" ht="24" customHeight="1" hidden="1">
      <c r="A970" s="119" t="s">
        <v>856</v>
      </c>
      <c r="B970" s="106"/>
      <c r="C970" s="106"/>
      <c r="D970" s="106"/>
      <c r="E970" s="120">
        <f t="shared" si="18"/>
        <v>0</v>
      </c>
    </row>
    <row r="971" spans="1:5" s="90" customFormat="1" ht="24" customHeight="1" hidden="1">
      <c r="A971" s="119" t="s">
        <v>857</v>
      </c>
      <c r="B971" s="106"/>
      <c r="C971" s="106"/>
      <c r="D971" s="106"/>
      <c r="E971" s="120">
        <f t="shared" si="18"/>
        <v>0</v>
      </c>
    </row>
    <row r="972" spans="1:5" s="90" customFormat="1" ht="21" customHeight="1">
      <c r="A972" s="119" t="s">
        <v>858</v>
      </c>
      <c r="B972" s="106">
        <f>SUM(B973:B978)</f>
        <v>0</v>
      </c>
      <c r="C972" s="106">
        <f>SUM(C973:C978)</f>
        <v>0</v>
      </c>
      <c r="D972" s="106">
        <f>SUM(D973:D978)</f>
        <v>0</v>
      </c>
      <c r="E972" s="120">
        <f t="shared" si="18"/>
        <v>0</v>
      </c>
    </row>
    <row r="973" spans="1:5" s="90" customFormat="1" ht="24" customHeight="1" hidden="1">
      <c r="A973" s="119" t="s">
        <v>706</v>
      </c>
      <c r="B973" s="106"/>
      <c r="C973" s="106"/>
      <c r="D973" s="106"/>
      <c r="E973" s="120">
        <f t="shared" si="18"/>
        <v>0</v>
      </c>
    </row>
    <row r="974" spans="1:5" s="90" customFormat="1" ht="24" customHeight="1" hidden="1">
      <c r="A974" s="119" t="s">
        <v>707</v>
      </c>
      <c r="B974" s="106"/>
      <c r="C974" s="106"/>
      <c r="D974" s="106"/>
      <c r="E974" s="120">
        <f t="shared" si="18"/>
        <v>0</v>
      </c>
    </row>
    <row r="975" spans="1:5" s="90" customFormat="1" ht="24" customHeight="1" hidden="1">
      <c r="A975" s="119" t="s">
        <v>708</v>
      </c>
      <c r="B975" s="106"/>
      <c r="C975" s="106"/>
      <c r="D975" s="106"/>
      <c r="E975" s="120">
        <f t="shared" si="18"/>
        <v>0</v>
      </c>
    </row>
    <row r="976" spans="1:5" s="90" customFormat="1" ht="24" customHeight="1" hidden="1">
      <c r="A976" s="119" t="s">
        <v>844</v>
      </c>
      <c r="B976" s="106"/>
      <c r="C976" s="106"/>
      <c r="D976" s="106"/>
      <c r="E976" s="120">
        <f t="shared" si="18"/>
        <v>0</v>
      </c>
    </row>
    <row r="977" spans="1:5" s="90" customFormat="1" ht="24" customHeight="1" hidden="1">
      <c r="A977" s="119" t="s">
        <v>859</v>
      </c>
      <c r="B977" s="106"/>
      <c r="C977" s="106"/>
      <c r="D977" s="106"/>
      <c r="E977" s="120">
        <f t="shared" si="18"/>
        <v>0</v>
      </c>
    </row>
    <row r="978" spans="1:5" s="90" customFormat="1" ht="24" customHeight="1" hidden="1">
      <c r="A978" s="119" t="s">
        <v>860</v>
      </c>
      <c r="B978" s="106"/>
      <c r="C978" s="106"/>
      <c r="D978" s="106"/>
      <c r="E978" s="120">
        <f t="shared" si="18"/>
        <v>0</v>
      </c>
    </row>
    <row r="979" spans="1:5" s="90" customFormat="1" ht="21" customHeight="1">
      <c r="A979" s="119" t="s">
        <v>861</v>
      </c>
      <c r="B979" s="106">
        <f>SUM(B980:B983)</f>
        <v>0</v>
      </c>
      <c r="C979" s="106">
        <f>SUM(C980:C983)</f>
        <v>0</v>
      </c>
      <c r="D979" s="106">
        <f>SUM(D980:D983)</f>
        <v>0</v>
      </c>
      <c r="E979" s="120">
        <f t="shared" si="18"/>
        <v>0</v>
      </c>
    </row>
    <row r="980" spans="1:5" s="90" customFormat="1" ht="24" customHeight="1" hidden="1">
      <c r="A980" s="119" t="s">
        <v>862</v>
      </c>
      <c r="B980" s="106"/>
      <c r="C980" s="106"/>
      <c r="D980" s="106"/>
      <c r="E980" s="120">
        <f t="shared" si="18"/>
        <v>0</v>
      </c>
    </row>
    <row r="981" spans="1:5" s="90" customFormat="1" ht="24" customHeight="1" hidden="1">
      <c r="A981" s="119" t="s">
        <v>863</v>
      </c>
      <c r="B981" s="106"/>
      <c r="C981" s="106"/>
      <c r="D981" s="106"/>
      <c r="E981" s="120">
        <f t="shared" si="18"/>
        <v>0</v>
      </c>
    </row>
    <row r="982" spans="1:5" s="90" customFormat="1" ht="24" customHeight="1" hidden="1">
      <c r="A982" s="119" t="s">
        <v>864</v>
      </c>
      <c r="B982" s="106"/>
      <c r="C982" s="106"/>
      <c r="D982" s="106"/>
      <c r="E982" s="120">
        <f t="shared" si="18"/>
        <v>0</v>
      </c>
    </row>
    <row r="983" spans="1:5" s="90" customFormat="1" ht="24" customHeight="1" hidden="1">
      <c r="A983" s="119" t="s">
        <v>865</v>
      </c>
      <c r="B983" s="106"/>
      <c r="C983" s="106"/>
      <c r="D983" s="106"/>
      <c r="E983" s="120">
        <f t="shared" si="18"/>
        <v>0</v>
      </c>
    </row>
    <row r="984" spans="1:5" s="90" customFormat="1" ht="21" customHeight="1">
      <c r="A984" s="119" t="s">
        <v>866</v>
      </c>
      <c r="B984" s="106">
        <f>SUM(B985:B986)</f>
        <v>0</v>
      </c>
      <c r="C984" s="106">
        <f>SUM(C985:C986)</f>
        <v>0</v>
      </c>
      <c r="D984" s="106">
        <f>SUM(D985:D986)</f>
        <v>0</v>
      </c>
      <c r="E984" s="120">
        <f t="shared" si="18"/>
        <v>0</v>
      </c>
    </row>
    <row r="985" spans="1:5" s="90" customFormat="1" ht="24" customHeight="1" hidden="1">
      <c r="A985" s="119" t="s">
        <v>867</v>
      </c>
      <c r="B985" s="106"/>
      <c r="C985" s="106"/>
      <c r="D985" s="106"/>
      <c r="E985" s="120">
        <f t="shared" si="18"/>
        <v>0</v>
      </c>
    </row>
    <row r="986" spans="1:5" s="90" customFormat="1" ht="24" customHeight="1" hidden="1">
      <c r="A986" s="119" t="s">
        <v>868</v>
      </c>
      <c r="B986" s="106"/>
      <c r="C986" s="106"/>
      <c r="D986" s="106"/>
      <c r="E986" s="120">
        <f t="shared" si="18"/>
        <v>0</v>
      </c>
    </row>
    <row r="987" spans="1:5" s="90" customFormat="1" ht="21" customHeight="1">
      <c r="A987" s="119" t="s">
        <v>869</v>
      </c>
      <c r="B987" s="106">
        <f>SUM(B988,B998,B1014,B1019,B1033,B1040,B1047)</f>
        <v>18</v>
      </c>
      <c r="C987" s="106">
        <f>SUM(C988,C998,C1014,C1019,C1033,C1040,C1047)</f>
        <v>0</v>
      </c>
      <c r="D987" s="106">
        <f>SUM(D988,D998,D1014,D1019,D1033,D1040,D1047)</f>
        <v>0</v>
      </c>
      <c r="E987" s="120">
        <f t="shared" si="18"/>
        <v>18</v>
      </c>
    </row>
    <row r="988" spans="1:5" s="90" customFormat="1" ht="21" customHeight="1">
      <c r="A988" s="119" t="s">
        <v>870</v>
      </c>
      <c r="B988" s="106">
        <f>SUM(B989:B997)</f>
        <v>0</v>
      </c>
      <c r="C988" s="106">
        <f>SUM(C989:C997)</f>
        <v>0</v>
      </c>
      <c r="D988" s="106">
        <f>SUM(D989:D997)</f>
        <v>0</v>
      </c>
      <c r="E988" s="120">
        <f t="shared" si="18"/>
        <v>0</v>
      </c>
    </row>
    <row r="989" spans="1:5" s="90" customFormat="1" ht="24" customHeight="1" hidden="1">
      <c r="A989" s="119" t="s">
        <v>706</v>
      </c>
      <c r="B989" s="106"/>
      <c r="C989" s="106"/>
      <c r="D989" s="106"/>
      <c r="E989" s="120">
        <f t="shared" si="18"/>
        <v>0</v>
      </c>
    </row>
    <row r="990" spans="1:5" s="90" customFormat="1" ht="24" customHeight="1" hidden="1">
      <c r="A990" s="119" t="s">
        <v>707</v>
      </c>
      <c r="B990" s="106"/>
      <c r="C990" s="106"/>
      <c r="D990" s="106"/>
      <c r="E990" s="120">
        <f t="shared" si="18"/>
        <v>0</v>
      </c>
    </row>
    <row r="991" spans="1:5" s="90" customFormat="1" ht="24" customHeight="1" hidden="1">
      <c r="A991" s="119" t="s">
        <v>708</v>
      </c>
      <c r="B991" s="106"/>
      <c r="C991" s="106"/>
      <c r="D991" s="106"/>
      <c r="E991" s="120">
        <f t="shared" si="18"/>
        <v>0</v>
      </c>
    </row>
    <row r="992" spans="1:5" s="90" customFormat="1" ht="24" customHeight="1" hidden="1">
      <c r="A992" s="119" t="s">
        <v>871</v>
      </c>
      <c r="B992" s="106"/>
      <c r="C992" s="106"/>
      <c r="D992" s="106"/>
      <c r="E992" s="120">
        <f t="shared" si="18"/>
        <v>0</v>
      </c>
    </row>
    <row r="993" spans="1:5" s="90" customFormat="1" ht="24" customHeight="1" hidden="1">
      <c r="A993" s="119" t="s">
        <v>872</v>
      </c>
      <c r="B993" s="106"/>
      <c r="C993" s="106"/>
      <c r="D993" s="106"/>
      <c r="E993" s="120">
        <f t="shared" si="18"/>
        <v>0</v>
      </c>
    </row>
    <row r="994" spans="1:5" s="90" customFormat="1" ht="24" customHeight="1" hidden="1">
      <c r="A994" s="119" t="s">
        <v>873</v>
      </c>
      <c r="B994" s="106"/>
      <c r="C994" s="106"/>
      <c r="D994" s="106"/>
      <c r="E994" s="120">
        <f t="shared" si="18"/>
        <v>0</v>
      </c>
    </row>
    <row r="995" spans="1:5" s="90" customFormat="1" ht="24" customHeight="1" hidden="1">
      <c r="A995" s="119" t="s">
        <v>874</v>
      </c>
      <c r="B995" s="106"/>
      <c r="C995" s="106"/>
      <c r="D995" s="106"/>
      <c r="E995" s="120">
        <f t="shared" si="18"/>
        <v>0</v>
      </c>
    </row>
    <row r="996" spans="1:5" s="90" customFormat="1" ht="24" customHeight="1" hidden="1">
      <c r="A996" s="119" t="s">
        <v>875</v>
      </c>
      <c r="B996" s="106"/>
      <c r="C996" s="106"/>
      <c r="D996" s="106"/>
      <c r="E996" s="120">
        <f t="shared" si="18"/>
        <v>0</v>
      </c>
    </row>
    <row r="997" spans="1:5" s="90" customFormat="1" ht="24" customHeight="1" hidden="1">
      <c r="A997" s="119" t="s">
        <v>876</v>
      </c>
      <c r="B997" s="106"/>
      <c r="C997" s="106"/>
      <c r="D997" s="106"/>
      <c r="E997" s="120">
        <f t="shared" si="18"/>
        <v>0</v>
      </c>
    </row>
    <row r="998" spans="1:5" s="90" customFormat="1" ht="21" customHeight="1">
      <c r="A998" s="119" t="s">
        <v>877</v>
      </c>
      <c r="B998" s="106">
        <f>SUM(B999:B1013)</f>
        <v>0</v>
      </c>
      <c r="C998" s="106">
        <f>SUM(C999:C1013)</f>
        <v>0</v>
      </c>
      <c r="D998" s="106">
        <f>SUM(D999:D1013)</f>
        <v>0</v>
      </c>
      <c r="E998" s="120">
        <f t="shared" si="18"/>
        <v>0</v>
      </c>
    </row>
    <row r="999" spans="1:5" s="90" customFormat="1" ht="24" customHeight="1" hidden="1">
      <c r="A999" s="119" t="s">
        <v>706</v>
      </c>
      <c r="B999" s="106"/>
      <c r="C999" s="106"/>
      <c r="D999" s="106"/>
      <c r="E999" s="120">
        <f t="shared" si="18"/>
        <v>0</v>
      </c>
    </row>
    <row r="1000" spans="1:5" s="90" customFormat="1" ht="24" customHeight="1" hidden="1">
      <c r="A1000" s="119" t="s">
        <v>707</v>
      </c>
      <c r="B1000" s="106"/>
      <c r="C1000" s="106"/>
      <c r="D1000" s="106"/>
      <c r="E1000" s="120">
        <f t="shared" si="18"/>
        <v>0</v>
      </c>
    </row>
    <row r="1001" spans="1:5" s="90" customFormat="1" ht="24" customHeight="1" hidden="1">
      <c r="A1001" s="119" t="s">
        <v>708</v>
      </c>
      <c r="B1001" s="106"/>
      <c r="C1001" s="106"/>
      <c r="D1001" s="106"/>
      <c r="E1001" s="120">
        <f t="shared" si="18"/>
        <v>0</v>
      </c>
    </row>
    <row r="1002" spans="1:5" s="90" customFormat="1" ht="24" customHeight="1" hidden="1">
      <c r="A1002" s="119" t="s">
        <v>878</v>
      </c>
      <c r="B1002" s="106"/>
      <c r="C1002" s="106"/>
      <c r="D1002" s="106"/>
      <c r="E1002" s="120">
        <f t="shared" si="18"/>
        <v>0</v>
      </c>
    </row>
    <row r="1003" spans="1:5" s="90" customFormat="1" ht="24" customHeight="1" hidden="1">
      <c r="A1003" s="119" t="s">
        <v>879</v>
      </c>
      <c r="B1003" s="106"/>
      <c r="C1003" s="106"/>
      <c r="D1003" s="106"/>
      <c r="E1003" s="120">
        <f t="shared" si="18"/>
        <v>0</v>
      </c>
    </row>
    <row r="1004" spans="1:5" s="90" customFormat="1" ht="24" customHeight="1" hidden="1">
      <c r="A1004" s="119" t="s">
        <v>880</v>
      </c>
      <c r="B1004" s="106"/>
      <c r="C1004" s="106"/>
      <c r="D1004" s="106"/>
      <c r="E1004" s="120">
        <f t="shared" si="18"/>
        <v>0</v>
      </c>
    </row>
    <row r="1005" spans="1:5" s="90" customFormat="1" ht="24" customHeight="1" hidden="1">
      <c r="A1005" s="119" t="s">
        <v>881</v>
      </c>
      <c r="B1005" s="106"/>
      <c r="C1005" s="106"/>
      <c r="D1005" s="106"/>
      <c r="E1005" s="120">
        <f t="shared" si="18"/>
        <v>0</v>
      </c>
    </row>
    <row r="1006" spans="1:5" s="90" customFormat="1" ht="24" customHeight="1" hidden="1">
      <c r="A1006" s="119" t="s">
        <v>882</v>
      </c>
      <c r="B1006" s="106"/>
      <c r="C1006" s="106"/>
      <c r="D1006" s="106"/>
      <c r="E1006" s="120">
        <f t="shared" si="18"/>
        <v>0</v>
      </c>
    </row>
    <row r="1007" spans="1:5" s="90" customFormat="1" ht="24" customHeight="1" hidden="1">
      <c r="A1007" s="119" t="s">
        <v>883</v>
      </c>
      <c r="B1007" s="106"/>
      <c r="C1007" s="106"/>
      <c r="D1007" s="106"/>
      <c r="E1007" s="120">
        <f t="shared" si="18"/>
        <v>0</v>
      </c>
    </row>
    <row r="1008" spans="1:5" s="90" customFormat="1" ht="24" customHeight="1" hidden="1">
      <c r="A1008" s="119" t="s">
        <v>884</v>
      </c>
      <c r="B1008" s="106"/>
      <c r="C1008" s="106"/>
      <c r="D1008" s="106"/>
      <c r="E1008" s="120">
        <f t="shared" si="18"/>
        <v>0</v>
      </c>
    </row>
    <row r="1009" spans="1:5" s="90" customFormat="1" ht="24" customHeight="1" hidden="1">
      <c r="A1009" s="119" t="s">
        <v>885</v>
      </c>
      <c r="B1009" s="106"/>
      <c r="C1009" s="106"/>
      <c r="D1009" s="106"/>
      <c r="E1009" s="120">
        <f t="shared" si="18"/>
        <v>0</v>
      </c>
    </row>
    <row r="1010" spans="1:5" s="90" customFormat="1" ht="24" customHeight="1" hidden="1">
      <c r="A1010" s="119" t="s">
        <v>886</v>
      </c>
      <c r="B1010" s="106"/>
      <c r="C1010" s="106"/>
      <c r="D1010" s="106"/>
      <c r="E1010" s="120">
        <f t="shared" si="18"/>
        <v>0</v>
      </c>
    </row>
    <row r="1011" spans="1:5" s="90" customFormat="1" ht="24" customHeight="1" hidden="1">
      <c r="A1011" s="119" t="s">
        <v>887</v>
      </c>
      <c r="B1011" s="106"/>
      <c r="C1011" s="106"/>
      <c r="D1011" s="106"/>
      <c r="E1011" s="120">
        <f t="shared" si="18"/>
        <v>0</v>
      </c>
    </row>
    <row r="1012" spans="1:5" s="90" customFormat="1" ht="24" customHeight="1" hidden="1">
      <c r="A1012" s="119" t="s">
        <v>888</v>
      </c>
      <c r="B1012" s="106"/>
      <c r="C1012" s="106"/>
      <c r="D1012" s="106"/>
      <c r="E1012" s="120">
        <f t="shared" si="18"/>
        <v>0</v>
      </c>
    </row>
    <row r="1013" spans="1:5" s="90" customFormat="1" ht="24" customHeight="1" hidden="1">
      <c r="A1013" s="119" t="s">
        <v>889</v>
      </c>
      <c r="B1013" s="106"/>
      <c r="C1013" s="106"/>
      <c r="D1013" s="106"/>
      <c r="E1013" s="120">
        <f t="shared" si="18"/>
        <v>0</v>
      </c>
    </row>
    <row r="1014" spans="1:5" s="90" customFormat="1" ht="21" customHeight="1">
      <c r="A1014" s="119" t="s">
        <v>890</v>
      </c>
      <c r="B1014" s="106">
        <f>SUM(B1015:B1018)</f>
        <v>0</v>
      </c>
      <c r="C1014" s="106">
        <f>SUM(C1015:C1018)</f>
        <v>0</v>
      </c>
      <c r="D1014" s="106">
        <f>SUM(D1015:D1018)</f>
        <v>0</v>
      </c>
      <c r="E1014" s="120">
        <f t="shared" si="18"/>
        <v>0</v>
      </c>
    </row>
    <row r="1015" spans="1:5" s="90" customFormat="1" ht="24" customHeight="1" hidden="1">
      <c r="A1015" s="119" t="s">
        <v>706</v>
      </c>
      <c r="B1015" s="106"/>
      <c r="C1015" s="106"/>
      <c r="D1015" s="106"/>
      <c r="E1015" s="120">
        <f t="shared" si="18"/>
        <v>0</v>
      </c>
    </row>
    <row r="1016" spans="1:5" s="90" customFormat="1" ht="24" customHeight="1" hidden="1">
      <c r="A1016" s="119" t="s">
        <v>707</v>
      </c>
      <c r="B1016" s="106"/>
      <c r="C1016" s="106"/>
      <c r="D1016" s="106"/>
      <c r="E1016" s="120">
        <f t="shared" si="18"/>
        <v>0</v>
      </c>
    </row>
    <row r="1017" spans="1:5" s="90" customFormat="1" ht="24" customHeight="1" hidden="1">
      <c r="A1017" s="119" t="s">
        <v>708</v>
      </c>
      <c r="B1017" s="106"/>
      <c r="C1017" s="106"/>
      <c r="D1017" s="106"/>
      <c r="E1017" s="120">
        <f t="shared" si="18"/>
        <v>0</v>
      </c>
    </row>
    <row r="1018" spans="1:5" s="90" customFormat="1" ht="24" customHeight="1" hidden="1">
      <c r="A1018" s="119" t="s">
        <v>891</v>
      </c>
      <c r="B1018" s="106"/>
      <c r="C1018" s="106"/>
      <c r="D1018" s="106"/>
      <c r="E1018" s="120">
        <f t="shared" si="18"/>
        <v>0</v>
      </c>
    </row>
    <row r="1019" spans="1:5" s="90" customFormat="1" ht="21" customHeight="1">
      <c r="A1019" s="119" t="s">
        <v>892</v>
      </c>
      <c r="B1019" s="106">
        <f>SUM(B1020:B1032)</f>
        <v>18</v>
      </c>
      <c r="C1019" s="106">
        <f>SUM(C1020:C1032)</f>
        <v>0</v>
      </c>
      <c r="D1019" s="106">
        <f>SUM(D1020:D1032)</f>
        <v>0</v>
      </c>
      <c r="E1019" s="120">
        <f t="shared" si="18"/>
        <v>18</v>
      </c>
    </row>
    <row r="1020" spans="1:5" s="90" customFormat="1" ht="24" customHeight="1" hidden="1">
      <c r="A1020" s="119" t="s">
        <v>706</v>
      </c>
      <c r="B1020" s="106"/>
      <c r="C1020" s="106"/>
      <c r="D1020" s="106"/>
      <c r="E1020" s="120">
        <f t="shared" si="18"/>
        <v>0</v>
      </c>
    </row>
    <row r="1021" spans="1:5" s="90" customFormat="1" ht="24" customHeight="1" hidden="1">
      <c r="A1021" s="119" t="s">
        <v>707</v>
      </c>
      <c r="B1021" s="106"/>
      <c r="C1021" s="106"/>
      <c r="D1021" s="106"/>
      <c r="E1021" s="120">
        <f t="shared" si="18"/>
        <v>0</v>
      </c>
    </row>
    <row r="1022" spans="1:5" s="90" customFormat="1" ht="24" customHeight="1" hidden="1">
      <c r="A1022" s="119" t="s">
        <v>708</v>
      </c>
      <c r="B1022" s="106"/>
      <c r="C1022" s="106"/>
      <c r="D1022" s="106"/>
      <c r="E1022" s="120">
        <f t="shared" si="18"/>
        <v>0</v>
      </c>
    </row>
    <row r="1023" spans="1:5" s="90" customFormat="1" ht="24" customHeight="1" hidden="1">
      <c r="A1023" s="119" t="s">
        <v>893</v>
      </c>
      <c r="B1023" s="106"/>
      <c r="C1023" s="106"/>
      <c r="D1023" s="106"/>
      <c r="E1023" s="120">
        <f t="shared" si="18"/>
        <v>0</v>
      </c>
    </row>
    <row r="1024" spans="1:5" s="90" customFormat="1" ht="24" customHeight="1" hidden="1">
      <c r="A1024" s="119" t="s">
        <v>894</v>
      </c>
      <c r="B1024" s="106"/>
      <c r="C1024" s="106"/>
      <c r="D1024" s="106"/>
      <c r="E1024" s="120">
        <f t="shared" si="18"/>
        <v>0</v>
      </c>
    </row>
    <row r="1025" spans="1:5" s="90" customFormat="1" ht="24" customHeight="1" hidden="1">
      <c r="A1025" s="119" t="s">
        <v>895</v>
      </c>
      <c r="B1025" s="106"/>
      <c r="C1025" s="106"/>
      <c r="D1025" s="106"/>
      <c r="E1025" s="120">
        <f t="shared" si="18"/>
        <v>0</v>
      </c>
    </row>
    <row r="1026" spans="1:5" s="90" customFormat="1" ht="24" customHeight="1" hidden="1">
      <c r="A1026" s="119" t="s">
        <v>896</v>
      </c>
      <c r="B1026" s="106"/>
      <c r="C1026" s="106"/>
      <c r="D1026" s="106"/>
      <c r="E1026" s="120">
        <f t="shared" si="18"/>
        <v>0</v>
      </c>
    </row>
    <row r="1027" spans="1:5" s="90" customFormat="1" ht="24" customHeight="1" hidden="1">
      <c r="A1027" s="119" t="s">
        <v>897</v>
      </c>
      <c r="B1027" s="106"/>
      <c r="C1027" s="106"/>
      <c r="D1027" s="106"/>
      <c r="E1027" s="120">
        <f t="shared" si="18"/>
        <v>0</v>
      </c>
    </row>
    <row r="1028" spans="1:5" s="90" customFormat="1" ht="21" customHeight="1">
      <c r="A1028" s="119" t="s">
        <v>898</v>
      </c>
      <c r="B1028" s="106">
        <v>4</v>
      </c>
      <c r="C1028" s="106"/>
      <c r="D1028" s="106"/>
      <c r="E1028" s="120">
        <f t="shared" si="18"/>
        <v>4</v>
      </c>
    </row>
    <row r="1029" spans="1:5" s="90" customFormat="1" ht="24" customHeight="1" hidden="1">
      <c r="A1029" s="119" t="s">
        <v>899</v>
      </c>
      <c r="B1029" s="106"/>
      <c r="C1029" s="106"/>
      <c r="D1029" s="106"/>
      <c r="E1029" s="120">
        <f t="shared" si="18"/>
        <v>0</v>
      </c>
    </row>
    <row r="1030" spans="1:5" s="90" customFormat="1" ht="24" customHeight="1" hidden="1">
      <c r="A1030" s="119" t="s">
        <v>844</v>
      </c>
      <c r="B1030" s="106"/>
      <c r="C1030" s="106"/>
      <c r="D1030" s="106"/>
      <c r="E1030" s="120">
        <f aca="true" t="shared" si="19" ref="E1030:E1093">B1030+C1030+D1030</f>
        <v>0</v>
      </c>
    </row>
    <row r="1031" spans="1:5" s="90" customFormat="1" ht="24" customHeight="1" hidden="1">
      <c r="A1031" s="119" t="s">
        <v>900</v>
      </c>
      <c r="B1031" s="106"/>
      <c r="C1031" s="106"/>
      <c r="D1031" s="106"/>
      <c r="E1031" s="120">
        <f t="shared" si="19"/>
        <v>0</v>
      </c>
    </row>
    <row r="1032" spans="1:5" s="90" customFormat="1" ht="21" customHeight="1">
      <c r="A1032" s="119" t="s">
        <v>901</v>
      </c>
      <c r="B1032" s="106">
        <v>14</v>
      </c>
      <c r="C1032" s="106"/>
      <c r="D1032" s="106"/>
      <c r="E1032" s="120">
        <f t="shared" si="19"/>
        <v>14</v>
      </c>
    </row>
    <row r="1033" spans="1:5" s="90" customFormat="1" ht="21" customHeight="1">
      <c r="A1033" s="119" t="s">
        <v>902</v>
      </c>
      <c r="B1033" s="106">
        <f>SUM(B1034:B1039)</f>
        <v>0</v>
      </c>
      <c r="C1033" s="106">
        <f>SUM(C1034:C1039)</f>
        <v>0</v>
      </c>
      <c r="D1033" s="106">
        <f>SUM(D1034:D1039)</f>
        <v>0</v>
      </c>
      <c r="E1033" s="120">
        <f t="shared" si="19"/>
        <v>0</v>
      </c>
    </row>
    <row r="1034" spans="1:5" s="90" customFormat="1" ht="24" customHeight="1" hidden="1">
      <c r="A1034" s="119" t="s">
        <v>706</v>
      </c>
      <c r="B1034" s="106"/>
      <c r="C1034" s="106"/>
      <c r="D1034" s="106"/>
      <c r="E1034" s="120">
        <f t="shared" si="19"/>
        <v>0</v>
      </c>
    </row>
    <row r="1035" spans="1:5" s="90" customFormat="1" ht="24" customHeight="1" hidden="1">
      <c r="A1035" s="119" t="s">
        <v>707</v>
      </c>
      <c r="B1035" s="106"/>
      <c r="C1035" s="106"/>
      <c r="D1035" s="106"/>
      <c r="E1035" s="120">
        <f t="shared" si="19"/>
        <v>0</v>
      </c>
    </row>
    <row r="1036" spans="1:5" s="90" customFormat="1" ht="24" customHeight="1" hidden="1">
      <c r="A1036" s="119" t="s">
        <v>708</v>
      </c>
      <c r="B1036" s="106"/>
      <c r="C1036" s="106"/>
      <c r="D1036" s="106"/>
      <c r="E1036" s="120">
        <f t="shared" si="19"/>
        <v>0</v>
      </c>
    </row>
    <row r="1037" spans="1:5" s="90" customFormat="1" ht="24" customHeight="1" hidden="1">
      <c r="A1037" s="119" t="s">
        <v>903</v>
      </c>
      <c r="B1037" s="106"/>
      <c r="C1037" s="106"/>
      <c r="D1037" s="106"/>
      <c r="E1037" s="120">
        <f t="shared" si="19"/>
        <v>0</v>
      </c>
    </row>
    <row r="1038" spans="1:5" s="90" customFormat="1" ht="24" customHeight="1" hidden="1">
      <c r="A1038" s="119" t="s">
        <v>904</v>
      </c>
      <c r="B1038" s="106"/>
      <c r="C1038" s="106"/>
      <c r="D1038" s="106"/>
      <c r="E1038" s="120">
        <f t="shared" si="19"/>
        <v>0</v>
      </c>
    </row>
    <row r="1039" spans="1:5" s="90" customFormat="1" ht="24" customHeight="1" hidden="1">
      <c r="A1039" s="119" t="s">
        <v>905</v>
      </c>
      <c r="B1039" s="106"/>
      <c r="C1039" s="106"/>
      <c r="D1039" s="106"/>
      <c r="E1039" s="120">
        <f t="shared" si="19"/>
        <v>0</v>
      </c>
    </row>
    <row r="1040" spans="1:5" s="90" customFormat="1" ht="21" customHeight="1">
      <c r="A1040" s="119" t="s">
        <v>906</v>
      </c>
      <c r="B1040" s="106">
        <f>SUM(B1041:B1046)</f>
        <v>0</v>
      </c>
      <c r="C1040" s="106">
        <f>SUM(C1041:C1046)</f>
        <v>0</v>
      </c>
      <c r="D1040" s="106">
        <f>SUM(D1041:D1046)</f>
        <v>0</v>
      </c>
      <c r="E1040" s="120">
        <f t="shared" si="19"/>
        <v>0</v>
      </c>
    </row>
    <row r="1041" spans="1:5" s="90" customFormat="1" ht="24" customHeight="1" hidden="1">
      <c r="A1041" s="119" t="s">
        <v>706</v>
      </c>
      <c r="B1041" s="106"/>
      <c r="C1041" s="106"/>
      <c r="D1041" s="106"/>
      <c r="E1041" s="120">
        <f t="shared" si="19"/>
        <v>0</v>
      </c>
    </row>
    <row r="1042" spans="1:5" s="90" customFormat="1" ht="24" customHeight="1" hidden="1">
      <c r="A1042" s="119" t="s">
        <v>707</v>
      </c>
      <c r="B1042" s="106"/>
      <c r="C1042" s="106"/>
      <c r="D1042" s="106"/>
      <c r="E1042" s="120">
        <f t="shared" si="19"/>
        <v>0</v>
      </c>
    </row>
    <row r="1043" spans="1:5" s="90" customFormat="1" ht="24" customHeight="1" hidden="1">
      <c r="A1043" s="119" t="s">
        <v>708</v>
      </c>
      <c r="B1043" s="106"/>
      <c r="C1043" s="106"/>
      <c r="D1043" s="106"/>
      <c r="E1043" s="120">
        <f t="shared" si="19"/>
        <v>0</v>
      </c>
    </row>
    <row r="1044" spans="1:5" s="90" customFormat="1" ht="24" customHeight="1" hidden="1">
      <c r="A1044" s="119" t="s">
        <v>907</v>
      </c>
      <c r="B1044" s="106"/>
      <c r="C1044" s="106"/>
      <c r="D1044" s="106"/>
      <c r="E1044" s="120">
        <f t="shared" si="19"/>
        <v>0</v>
      </c>
    </row>
    <row r="1045" spans="1:5" s="90" customFormat="1" ht="24" customHeight="1" hidden="1">
      <c r="A1045" s="119" t="s">
        <v>908</v>
      </c>
      <c r="B1045" s="106"/>
      <c r="C1045" s="106"/>
      <c r="D1045" s="106"/>
      <c r="E1045" s="120">
        <f t="shared" si="19"/>
        <v>0</v>
      </c>
    </row>
    <row r="1046" spans="1:5" s="90" customFormat="1" ht="24" customHeight="1" hidden="1">
      <c r="A1046" s="119" t="s">
        <v>909</v>
      </c>
      <c r="B1046" s="106"/>
      <c r="C1046" s="106"/>
      <c r="D1046" s="106"/>
      <c r="E1046" s="120">
        <f t="shared" si="19"/>
        <v>0</v>
      </c>
    </row>
    <row r="1047" spans="1:5" s="90" customFormat="1" ht="21" customHeight="1">
      <c r="A1047" s="119" t="s">
        <v>910</v>
      </c>
      <c r="B1047" s="106">
        <f>SUM(B1048:B1052)</f>
        <v>0</v>
      </c>
      <c r="C1047" s="106">
        <f>SUM(C1048:C1052)</f>
        <v>0</v>
      </c>
      <c r="D1047" s="106">
        <f>SUM(D1048:D1052)</f>
        <v>0</v>
      </c>
      <c r="E1047" s="120">
        <f t="shared" si="19"/>
        <v>0</v>
      </c>
    </row>
    <row r="1048" spans="1:5" s="90" customFormat="1" ht="24" customHeight="1" hidden="1">
      <c r="A1048" s="119" t="s">
        <v>911</v>
      </c>
      <c r="B1048" s="106"/>
      <c r="C1048" s="106"/>
      <c r="D1048" s="106"/>
      <c r="E1048" s="120">
        <f t="shared" si="19"/>
        <v>0</v>
      </c>
    </row>
    <row r="1049" spans="1:5" s="90" customFormat="1" ht="24" customHeight="1" hidden="1">
      <c r="A1049" s="119" t="s">
        <v>912</v>
      </c>
      <c r="B1049" s="106"/>
      <c r="C1049" s="106"/>
      <c r="D1049" s="106"/>
      <c r="E1049" s="120">
        <f t="shared" si="19"/>
        <v>0</v>
      </c>
    </row>
    <row r="1050" spans="1:5" s="90" customFormat="1" ht="24" customHeight="1" hidden="1">
      <c r="A1050" s="119" t="s">
        <v>913</v>
      </c>
      <c r="B1050" s="106"/>
      <c r="C1050" s="106"/>
      <c r="D1050" s="106"/>
      <c r="E1050" s="120">
        <f t="shared" si="19"/>
        <v>0</v>
      </c>
    </row>
    <row r="1051" spans="1:5" s="90" customFormat="1" ht="24" customHeight="1" hidden="1">
      <c r="A1051" s="119" t="s">
        <v>914</v>
      </c>
      <c r="B1051" s="106"/>
      <c r="C1051" s="106"/>
      <c r="D1051" s="106"/>
      <c r="E1051" s="120">
        <f t="shared" si="19"/>
        <v>0</v>
      </c>
    </row>
    <row r="1052" spans="1:5" s="90" customFormat="1" ht="24" customHeight="1" hidden="1">
      <c r="A1052" s="119" t="s">
        <v>915</v>
      </c>
      <c r="B1052" s="106"/>
      <c r="C1052" s="106"/>
      <c r="D1052" s="106"/>
      <c r="E1052" s="120">
        <f t="shared" si="19"/>
        <v>0</v>
      </c>
    </row>
    <row r="1053" spans="1:5" s="90" customFormat="1" ht="21" customHeight="1">
      <c r="A1053" s="119" t="s">
        <v>59</v>
      </c>
      <c r="B1053" s="106">
        <f>SUM(B1054,B1064,B1070)</f>
        <v>12</v>
      </c>
      <c r="C1053" s="106">
        <f>SUM(C1054,C1064,C1070)</f>
        <v>0</v>
      </c>
      <c r="D1053" s="106">
        <f>SUM(D1054,D1064,D1070)</f>
        <v>0</v>
      </c>
      <c r="E1053" s="120">
        <f t="shared" si="19"/>
        <v>12</v>
      </c>
    </row>
    <row r="1054" spans="1:5" s="90" customFormat="1" ht="21" customHeight="1">
      <c r="A1054" s="119" t="s">
        <v>916</v>
      </c>
      <c r="B1054" s="106">
        <f>SUM(B1055:B1063)</f>
        <v>0</v>
      </c>
      <c r="C1054" s="106">
        <f>SUM(C1055:C1063)</f>
        <v>0</v>
      </c>
      <c r="D1054" s="106">
        <f>SUM(D1055:D1063)</f>
        <v>0</v>
      </c>
      <c r="E1054" s="120">
        <f t="shared" si="19"/>
        <v>0</v>
      </c>
    </row>
    <row r="1055" spans="1:5" s="90" customFormat="1" ht="24" customHeight="1" hidden="1">
      <c r="A1055" s="119" t="s">
        <v>706</v>
      </c>
      <c r="B1055" s="106"/>
      <c r="C1055" s="106"/>
      <c r="D1055" s="106"/>
      <c r="E1055" s="120">
        <f t="shared" si="19"/>
        <v>0</v>
      </c>
    </row>
    <row r="1056" spans="1:5" s="90" customFormat="1" ht="24" customHeight="1" hidden="1">
      <c r="A1056" s="119" t="s">
        <v>707</v>
      </c>
      <c r="B1056" s="106"/>
      <c r="C1056" s="106"/>
      <c r="D1056" s="106"/>
      <c r="E1056" s="120">
        <f t="shared" si="19"/>
        <v>0</v>
      </c>
    </row>
    <row r="1057" spans="1:5" s="90" customFormat="1" ht="24" customHeight="1" hidden="1">
      <c r="A1057" s="119" t="s">
        <v>708</v>
      </c>
      <c r="B1057" s="106"/>
      <c r="C1057" s="106"/>
      <c r="D1057" s="106"/>
      <c r="E1057" s="120">
        <f t="shared" si="19"/>
        <v>0</v>
      </c>
    </row>
    <row r="1058" spans="1:5" s="90" customFormat="1" ht="24" customHeight="1" hidden="1">
      <c r="A1058" s="119" t="s">
        <v>917</v>
      </c>
      <c r="B1058" s="106"/>
      <c r="C1058" s="106"/>
      <c r="D1058" s="106"/>
      <c r="E1058" s="120">
        <f t="shared" si="19"/>
        <v>0</v>
      </c>
    </row>
    <row r="1059" spans="1:5" s="90" customFormat="1" ht="24" customHeight="1" hidden="1">
      <c r="A1059" s="119" t="s">
        <v>918</v>
      </c>
      <c r="B1059" s="106"/>
      <c r="C1059" s="106"/>
      <c r="D1059" s="106"/>
      <c r="E1059" s="120">
        <f t="shared" si="19"/>
        <v>0</v>
      </c>
    </row>
    <row r="1060" spans="1:5" s="90" customFormat="1" ht="24" customHeight="1" hidden="1">
      <c r="A1060" s="119" t="s">
        <v>919</v>
      </c>
      <c r="B1060" s="106"/>
      <c r="C1060" s="106"/>
      <c r="D1060" s="106"/>
      <c r="E1060" s="120">
        <f t="shared" si="19"/>
        <v>0</v>
      </c>
    </row>
    <row r="1061" spans="1:5" s="90" customFormat="1" ht="24" customHeight="1" hidden="1">
      <c r="A1061" s="119" t="s">
        <v>920</v>
      </c>
      <c r="B1061" s="106"/>
      <c r="C1061" s="106"/>
      <c r="D1061" s="106"/>
      <c r="E1061" s="120">
        <f t="shared" si="19"/>
        <v>0</v>
      </c>
    </row>
    <row r="1062" spans="1:5" s="90" customFormat="1" ht="24" customHeight="1" hidden="1">
      <c r="A1062" s="119" t="s">
        <v>724</v>
      </c>
      <c r="B1062" s="106"/>
      <c r="C1062" s="106"/>
      <c r="D1062" s="106"/>
      <c r="E1062" s="120">
        <f t="shared" si="19"/>
        <v>0</v>
      </c>
    </row>
    <row r="1063" spans="1:5" s="90" customFormat="1" ht="24" customHeight="1" hidden="1">
      <c r="A1063" s="119" t="s">
        <v>921</v>
      </c>
      <c r="B1063" s="106"/>
      <c r="C1063" s="106"/>
      <c r="D1063" s="106"/>
      <c r="E1063" s="120">
        <f t="shared" si="19"/>
        <v>0</v>
      </c>
    </row>
    <row r="1064" spans="1:5" s="90" customFormat="1" ht="21" customHeight="1">
      <c r="A1064" s="119" t="s">
        <v>922</v>
      </c>
      <c r="B1064" s="106">
        <f>SUM(B1065:B1069)</f>
        <v>12</v>
      </c>
      <c r="C1064" s="106">
        <f>SUM(C1065:C1069)</f>
        <v>0</v>
      </c>
      <c r="D1064" s="106">
        <f>SUM(D1065:D1069)</f>
        <v>0</v>
      </c>
      <c r="E1064" s="120">
        <f t="shared" si="19"/>
        <v>12</v>
      </c>
    </row>
    <row r="1065" spans="1:5" s="90" customFormat="1" ht="24" customHeight="1" hidden="1">
      <c r="A1065" s="119" t="s">
        <v>706</v>
      </c>
      <c r="B1065" s="106"/>
      <c r="C1065" s="106"/>
      <c r="D1065" s="106"/>
      <c r="E1065" s="120">
        <f t="shared" si="19"/>
        <v>0</v>
      </c>
    </row>
    <row r="1066" spans="1:5" s="90" customFormat="1" ht="24" customHeight="1" hidden="1">
      <c r="A1066" s="119" t="s">
        <v>707</v>
      </c>
      <c r="B1066" s="106"/>
      <c r="C1066" s="106"/>
      <c r="D1066" s="106"/>
      <c r="E1066" s="120">
        <f t="shared" si="19"/>
        <v>0</v>
      </c>
    </row>
    <row r="1067" spans="1:5" s="90" customFormat="1" ht="24" customHeight="1" hidden="1">
      <c r="A1067" s="119" t="s">
        <v>708</v>
      </c>
      <c r="B1067" s="106"/>
      <c r="C1067" s="106"/>
      <c r="D1067" s="106"/>
      <c r="E1067" s="120">
        <f t="shared" si="19"/>
        <v>0</v>
      </c>
    </row>
    <row r="1068" spans="1:5" s="90" customFormat="1" ht="24" customHeight="1" hidden="1">
      <c r="A1068" s="119" t="s">
        <v>923</v>
      </c>
      <c r="B1068" s="106"/>
      <c r="C1068" s="106"/>
      <c r="D1068" s="106"/>
      <c r="E1068" s="120">
        <f t="shared" si="19"/>
        <v>0</v>
      </c>
    </row>
    <row r="1069" spans="1:5" s="90" customFormat="1" ht="21" customHeight="1">
      <c r="A1069" s="119" t="s">
        <v>924</v>
      </c>
      <c r="B1069" s="106">
        <v>12</v>
      </c>
      <c r="C1069" s="106"/>
      <c r="D1069" s="106"/>
      <c r="E1069" s="120">
        <f t="shared" si="19"/>
        <v>12</v>
      </c>
    </row>
    <row r="1070" spans="1:5" s="90" customFormat="1" ht="21" customHeight="1">
      <c r="A1070" s="119" t="s">
        <v>925</v>
      </c>
      <c r="B1070" s="106">
        <f>SUM(B1071:B1072)</f>
        <v>0</v>
      </c>
      <c r="C1070" s="106">
        <f>SUM(C1071:C1072)</f>
        <v>0</v>
      </c>
      <c r="D1070" s="106">
        <f>SUM(D1071:D1072)</f>
        <v>0</v>
      </c>
      <c r="E1070" s="120">
        <f t="shared" si="19"/>
        <v>0</v>
      </c>
    </row>
    <row r="1071" spans="1:5" s="90" customFormat="1" ht="24" customHeight="1" hidden="1">
      <c r="A1071" s="119" t="s">
        <v>926</v>
      </c>
      <c r="B1071" s="106"/>
      <c r="C1071" s="106"/>
      <c r="D1071" s="106"/>
      <c r="E1071" s="120">
        <f t="shared" si="19"/>
        <v>0</v>
      </c>
    </row>
    <row r="1072" spans="1:5" s="90" customFormat="1" ht="24" customHeight="1" hidden="1">
      <c r="A1072" s="119" t="s">
        <v>927</v>
      </c>
      <c r="B1072" s="106"/>
      <c r="C1072" s="106"/>
      <c r="D1072" s="106"/>
      <c r="E1072" s="120">
        <f t="shared" si="19"/>
        <v>0</v>
      </c>
    </row>
    <row r="1073" spans="1:5" s="90" customFormat="1" ht="21" customHeight="1">
      <c r="A1073" s="119" t="s">
        <v>60</v>
      </c>
      <c r="B1073" s="106">
        <f>SUM(B1074,B1081,B1087)</f>
        <v>0</v>
      </c>
      <c r="C1073" s="106">
        <f>SUM(C1074,C1081,C1087)</f>
        <v>0</v>
      </c>
      <c r="D1073" s="106">
        <f>SUM(D1074,D1081,D1087)</f>
        <v>0</v>
      </c>
      <c r="E1073" s="120">
        <f t="shared" si="19"/>
        <v>0</v>
      </c>
    </row>
    <row r="1074" spans="1:5" s="90" customFormat="1" ht="21" customHeight="1">
      <c r="A1074" s="119" t="s">
        <v>928</v>
      </c>
      <c r="B1074" s="106">
        <f>SUM(B1075:B1080)</f>
        <v>0</v>
      </c>
      <c r="C1074" s="106">
        <f>SUM(C1075:C1080)</f>
        <v>0</v>
      </c>
      <c r="D1074" s="106">
        <f>SUM(D1075:D1080)</f>
        <v>0</v>
      </c>
      <c r="E1074" s="120">
        <f t="shared" si="19"/>
        <v>0</v>
      </c>
    </row>
    <row r="1075" spans="1:5" s="90" customFormat="1" ht="24" customHeight="1" hidden="1">
      <c r="A1075" s="119" t="s">
        <v>706</v>
      </c>
      <c r="B1075" s="106"/>
      <c r="C1075" s="106"/>
      <c r="D1075" s="106"/>
      <c r="E1075" s="120">
        <f t="shared" si="19"/>
        <v>0</v>
      </c>
    </row>
    <row r="1076" spans="1:5" s="90" customFormat="1" ht="24" customHeight="1" hidden="1">
      <c r="A1076" s="119" t="s">
        <v>707</v>
      </c>
      <c r="B1076" s="106"/>
      <c r="C1076" s="106"/>
      <c r="D1076" s="106"/>
      <c r="E1076" s="120">
        <f t="shared" si="19"/>
        <v>0</v>
      </c>
    </row>
    <row r="1077" spans="1:5" s="90" customFormat="1" ht="24" customHeight="1" hidden="1">
      <c r="A1077" s="119" t="s">
        <v>708</v>
      </c>
      <c r="B1077" s="106"/>
      <c r="C1077" s="106"/>
      <c r="D1077" s="106"/>
      <c r="E1077" s="120">
        <f t="shared" si="19"/>
        <v>0</v>
      </c>
    </row>
    <row r="1078" spans="1:5" s="90" customFormat="1" ht="24" customHeight="1" hidden="1">
      <c r="A1078" s="119" t="s">
        <v>929</v>
      </c>
      <c r="B1078" s="106"/>
      <c r="C1078" s="106"/>
      <c r="D1078" s="106"/>
      <c r="E1078" s="120">
        <f t="shared" si="19"/>
        <v>0</v>
      </c>
    </row>
    <row r="1079" spans="1:5" s="90" customFormat="1" ht="24" customHeight="1" hidden="1">
      <c r="A1079" s="119" t="s">
        <v>724</v>
      </c>
      <c r="B1079" s="106"/>
      <c r="C1079" s="106"/>
      <c r="D1079" s="106"/>
      <c r="E1079" s="120">
        <f t="shared" si="19"/>
        <v>0</v>
      </c>
    </row>
    <row r="1080" spans="1:5" s="90" customFormat="1" ht="24" customHeight="1" hidden="1">
      <c r="A1080" s="119" t="s">
        <v>930</v>
      </c>
      <c r="B1080" s="106"/>
      <c r="C1080" s="106"/>
      <c r="D1080" s="106"/>
      <c r="E1080" s="120">
        <f t="shared" si="19"/>
        <v>0</v>
      </c>
    </row>
    <row r="1081" spans="1:5" s="90" customFormat="1" ht="21" customHeight="1">
      <c r="A1081" s="119" t="s">
        <v>931</v>
      </c>
      <c r="B1081" s="106">
        <f>SUM(B1082:B1086)</f>
        <v>0</v>
      </c>
      <c r="C1081" s="106">
        <f>SUM(C1082:C1086)</f>
        <v>0</v>
      </c>
      <c r="D1081" s="106">
        <f>SUM(D1082:D1086)</f>
        <v>0</v>
      </c>
      <c r="E1081" s="120">
        <f t="shared" si="19"/>
        <v>0</v>
      </c>
    </row>
    <row r="1082" spans="1:5" s="90" customFormat="1" ht="24" customHeight="1" hidden="1">
      <c r="A1082" s="119" t="s">
        <v>932</v>
      </c>
      <c r="B1082" s="106"/>
      <c r="C1082" s="106"/>
      <c r="D1082" s="106"/>
      <c r="E1082" s="120">
        <f t="shared" si="19"/>
        <v>0</v>
      </c>
    </row>
    <row r="1083" spans="1:5" s="90" customFormat="1" ht="24" customHeight="1" hidden="1">
      <c r="A1083" s="119" t="s">
        <v>933</v>
      </c>
      <c r="B1083" s="106"/>
      <c r="C1083" s="106"/>
      <c r="D1083" s="106"/>
      <c r="E1083" s="120">
        <f t="shared" si="19"/>
        <v>0</v>
      </c>
    </row>
    <row r="1084" spans="1:5" s="90" customFormat="1" ht="24" customHeight="1" hidden="1">
      <c r="A1084" s="119" t="s">
        <v>934</v>
      </c>
      <c r="B1084" s="106"/>
      <c r="C1084" s="106"/>
      <c r="D1084" s="106"/>
      <c r="E1084" s="120">
        <f t="shared" si="19"/>
        <v>0</v>
      </c>
    </row>
    <row r="1085" spans="1:5" s="90" customFormat="1" ht="24" customHeight="1" hidden="1">
      <c r="A1085" s="119" t="s">
        <v>935</v>
      </c>
      <c r="B1085" s="106"/>
      <c r="C1085" s="106"/>
      <c r="D1085" s="106"/>
      <c r="E1085" s="120">
        <f t="shared" si="19"/>
        <v>0</v>
      </c>
    </row>
    <row r="1086" spans="1:5" s="90" customFormat="1" ht="24" customHeight="1" hidden="1">
      <c r="A1086" s="119" t="s">
        <v>936</v>
      </c>
      <c r="B1086" s="106"/>
      <c r="C1086" s="106"/>
      <c r="D1086" s="106"/>
      <c r="E1086" s="120">
        <f t="shared" si="19"/>
        <v>0</v>
      </c>
    </row>
    <row r="1087" spans="1:5" s="90" customFormat="1" ht="21" customHeight="1">
      <c r="A1087" s="119" t="s">
        <v>937</v>
      </c>
      <c r="B1087" s="106">
        <v>0</v>
      </c>
      <c r="C1087" s="106">
        <v>0</v>
      </c>
      <c r="D1087" s="106">
        <v>0</v>
      </c>
      <c r="E1087" s="120">
        <f t="shared" si="19"/>
        <v>0</v>
      </c>
    </row>
    <row r="1088" spans="1:5" s="90" customFormat="1" ht="21" customHeight="1">
      <c r="A1088" s="119" t="s">
        <v>62</v>
      </c>
      <c r="B1088" s="106">
        <f>SUM(B1089:B1097)</f>
        <v>0</v>
      </c>
      <c r="C1088" s="106">
        <f>SUM(C1089:C1097)</f>
        <v>0</v>
      </c>
      <c r="D1088" s="106">
        <f>SUM(D1089:D1097)</f>
        <v>0</v>
      </c>
      <c r="E1088" s="120">
        <f t="shared" si="19"/>
        <v>0</v>
      </c>
    </row>
    <row r="1089" spans="1:5" s="90" customFormat="1" ht="24" customHeight="1" hidden="1">
      <c r="A1089" s="119" t="s">
        <v>938</v>
      </c>
      <c r="B1089" s="106"/>
      <c r="C1089" s="106"/>
      <c r="D1089" s="106"/>
      <c r="E1089" s="120">
        <f t="shared" si="19"/>
        <v>0</v>
      </c>
    </row>
    <row r="1090" spans="1:5" s="90" customFormat="1" ht="24" customHeight="1" hidden="1">
      <c r="A1090" s="119" t="s">
        <v>939</v>
      </c>
      <c r="B1090" s="106"/>
      <c r="C1090" s="106"/>
      <c r="D1090" s="106"/>
      <c r="E1090" s="120">
        <f t="shared" si="19"/>
        <v>0</v>
      </c>
    </row>
    <row r="1091" spans="1:5" s="90" customFormat="1" ht="24" customHeight="1" hidden="1">
      <c r="A1091" s="119" t="s">
        <v>940</v>
      </c>
      <c r="B1091" s="106"/>
      <c r="C1091" s="106"/>
      <c r="D1091" s="106"/>
      <c r="E1091" s="120">
        <f t="shared" si="19"/>
        <v>0</v>
      </c>
    </row>
    <row r="1092" spans="1:5" s="90" customFormat="1" ht="24" customHeight="1" hidden="1">
      <c r="A1092" s="119" t="s">
        <v>941</v>
      </c>
      <c r="B1092" s="106"/>
      <c r="C1092" s="106"/>
      <c r="D1092" s="106"/>
      <c r="E1092" s="120">
        <f t="shared" si="19"/>
        <v>0</v>
      </c>
    </row>
    <row r="1093" spans="1:5" s="90" customFormat="1" ht="24" customHeight="1" hidden="1">
      <c r="A1093" s="119" t="s">
        <v>942</v>
      </c>
      <c r="B1093" s="106"/>
      <c r="C1093" s="106"/>
      <c r="D1093" s="106"/>
      <c r="E1093" s="120">
        <f t="shared" si="19"/>
        <v>0</v>
      </c>
    </row>
    <row r="1094" spans="1:5" s="90" customFormat="1" ht="24" customHeight="1" hidden="1">
      <c r="A1094" s="119" t="s">
        <v>943</v>
      </c>
      <c r="B1094" s="106"/>
      <c r="C1094" s="106"/>
      <c r="D1094" s="106"/>
      <c r="E1094" s="120">
        <f aca="true" t="shared" si="20" ref="E1094:E1157">B1094+C1094+D1094</f>
        <v>0</v>
      </c>
    </row>
    <row r="1095" spans="1:5" s="90" customFormat="1" ht="24" customHeight="1" hidden="1">
      <c r="A1095" s="119" t="s">
        <v>944</v>
      </c>
      <c r="B1095" s="106"/>
      <c r="C1095" s="106"/>
      <c r="D1095" s="106"/>
      <c r="E1095" s="120">
        <f t="shared" si="20"/>
        <v>0</v>
      </c>
    </row>
    <row r="1096" spans="1:5" s="90" customFormat="1" ht="24" customHeight="1" hidden="1">
      <c r="A1096" s="119" t="s">
        <v>945</v>
      </c>
      <c r="B1096" s="106"/>
      <c r="C1096" s="106"/>
      <c r="D1096" s="106"/>
      <c r="E1096" s="120">
        <f t="shared" si="20"/>
        <v>0</v>
      </c>
    </row>
    <row r="1097" spans="1:5" s="90" customFormat="1" ht="24" customHeight="1" hidden="1">
      <c r="A1097" s="119" t="s">
        <v>946</v>
      </c>
      <c r="B1097" s="106"/>
      <c r="C1097" s="106"/>
      <c r="D1097" s="106"/>
      <c r="E1097" s="120">
        <f t="shared" si="20"/>
        <v>0</v>
      </c>
    </row>
    <row r="1098" spans="1:5" s="90" customFormat="1" ht="21" customHeight="1">
      <c r="A1098" s="119" t="s">
        <v>64</v>
      </c>
      <c r="B1098" s="106">
        <f>SUM(B1099,B1124,B1139)</f>
        <v>6</v>
      </c>
      <c r="C1098" s="106">
        <f>SUM(C1099,C1124,C1139)</f>
        <v>0</v>
      </c>
      <c r="D1098" s="106">
        <f>SUM(D1099,D1124,D1139)</f>
        <v>0</v>
      </c>
      <c r="E1098" s="120">
        <f t="shared" si="20"/>
        <v>6</v>
      </c>
    </row>
    <row r="1099" spans="1:5" s="90" customFormat="1" ht="21" customHeight="1">
      <c r="A1099" s="119" t="s">
        <v>947</v>
      </c>
      <c r="B1099" s="106">
        <f>SUM(B1100:B1123)</f>
        <v>0</v>
      </c>
      <c r="C1099" s="106">
        <f>SUM(C1100:C1123)</f>
        <v>0</v>
      </c>
      <c r="D1099" s="106">
        <f>SUM(D1100:D1123)</f>
        <v>0</v>
      </c>
      <c r="E1099" s="120">
        <f t="shared" si="20"/>
        <v>0</v>
      </c>
    </row>
    <row r="1100" spans="1:5" s="90" customFormat="1" ht="24" customHeight="1" hidden="1">
      <c r="A1100" s="119" t="s">
        <v>706</v>
      </c>
      <c r="B1100" s="106"/>
      <c r="C1100" s="106"/>
      <c r="D1100" s="106"/>
      <c r="E1100" s="120">
        <f t="shared" si="20"/>
        <v>0</v>
      </c>
    </row>
    <row r="1101" spans="1:5" s="90" customFormat="1" ht="24" customHeight="1" hidden="1">
      <c r="A1101" s="119" t="s">
        <v>707</v>
      </c>
      <c r="B1101" s="106"/>
      <c r="C1101" s="106"/>
      <c r="D1101" s="106"/>
      <c r="E1101" s="120">
        <f t="shared" si="20"/>
        <v>0</v>
      </c>
    </row>
    <row r="1102" spans="1:5" s="90" customFormat="1" ht="24" customHeight="1" hidden="1">
      <c r="A1102" s="119" t="s">
        <v>708</v>
      </c>
      <c r="B1102" s="106"/>
      <c r="C1102" s="106"/>
      <c r="D1102" s="106"/>
      <c r="E1102" s="120">
        <f t="shared" si="20"/>
        <v>0</v>
      </c>
    </row>
    <row r="1103" spans="1:5" s="90" customFormat="1" ht="24" customHeight="1" hidden="1">
      <c r="A1103" s="119" t="s">
        <v>948</v>
      </c>
      <c r="B1103" s="106"/>
      <c r="C1103" s="106"/>
      <c r="D1103" s="106"/>
      <c r="E1103" s="120">
        <f t="shared" si="20"/>
        <v>0</v>
      </c>
    </row>
    <row r="1104" spans="1:5" s="90" customFormat="1" ht="24" customHeight="1" hidden="1">
      <c r="A1104" s="119" t="s">
        <v>949</v>
      </c>
      <c r="B1104" s="106"/>
      <c r="C1104" s="106"/>
      <c r="D1104" s="106"/>
      <c r="E1104" s="120">
        <f t="shared" si="20"/>
        <v>0</v>
      </c>
    </row>
    <row r="1105" spans="1:5" s="90" customFormat="1" ht="24" customHeight="1" hidden="1">
      <c r="A1105" s="119" t="s">
        <v>950</v>
      </c>
      <c r="B1105" s="106"/>
      <c r="C1105" s="106"/>
      <c r="D1105" s="106"/>
      <c r="E1105" s="120">
        <f t="shared" si="20"/>
        <v>0</v>
      </c>
    </row>
    <row r="1106" spans="1:5" s="90" customFormat="1" ht="24" customHeight="1" hidden="1">
      <c r="A1106" s="119" t="s">
        <v>951</v>
      </c>
      <c r="B1106" s="106"/>
      <c r="C1106" s="106"/>
      <c r="D1106" s="106"/>
      <c r="E1106" s="120">
        <f t="shared" si="20"/>
        <v>0</v>
      </c>
    </row>
    <row r="1107" spans="1:5" s="90" customFormat="1" ht="24" customHeight="1" hidden="1">
      <c r="A1107" s="119" t="s">
        <v>952</v>
      </c>
      <c r="B1107" s="106"/>
      <c r="C1107" s="106"/>
      <c r="D1107" s="106"/>
      <c r="E1107" s="120">
        <f t="shared" si="20"/>
        <v>0</v>
      </c>
    </row>
    <row r="1108" spans="1:5" s="90" customFormat="1" ht="24" customHeight="1" hidden="1">
      <c r="A1108" s="119" t="s">
        <v>953</v>
      </c>
      <c r="B1108" s="106"/>
      <c r="C1108" s="106"/>
      <c r="D1108" s="106"/>
      <c r="E1108" s="120">
        <f t="shared" si="20"/>
        <v>0</v>
      </c>
    </row>
    <row r="1109" spans="1:5" s="90" customFormat="1" ht="24" customHeight="1" hidden="1">
      <c r="A1109" s="119" t="s">
        <v>954</v>
      </c>
      <c r="B1109" s="106"/>
      <c r="C1109" s="106"/>
      <c r="D1109" s="106"/>
      <c r="E1109" s="120">
        <f t="shared" si="20"/>
        <v>0</v>
      </c>
    </row>
    <row r="1110" spans="1:5" s="90" customFormat="1" ht="24" customHeight="1" hidden="1">
      <c r="A1110" s="119" t="s">
        <v>955</v>
      </c>
      <c r="B1110" s="106"/>
      <c r="C1110" s="106"/>
      <c r="D1110" s="106"/>
      <c r="E1110" s="120">
        <f t="shared" si="20"/>
        <v>0</v>
      </c>
    </row>
    <row r="1111" spans="1:5" s="90" customFormat="1" ht="24" customHeight="1" hidden="1">
      <c r="A1111" s="119" t="s">
        <v>956</v>
      </c>
      <c r="B1111" s="106"/>
      <c r="C1111" s="106"/>
      <c r="D1111" s="106"/>
      <c r="E1111" s="120">
        <f t="shared" si="20"/>
        <v>0</v>
      </c>
    </row>
    <row r="1112" spans="1:5" s="90" customFormat="1" ht="24" customHeight="1" hidden="1">
      <c r="A1112" s="119" t="s">
        <v>957</v>
      </c>
      <c r="B1112" s="106"/>
      <c r="C1112" s="106"/>
      <c r="D1112" s="106"/>
      <c r="E1112" s="120">
        <f t="shared" si="20"/>
        <v>0</v>
      </c>
    </row>
    <row r="1113" spans="1:5" s="90" customFormat="1" ht="24" customHeight="1" hidden="1">
      <c r="A1113" s="119" t="s">
        <v>958</v>
      </c>
      <c r="B1113" s="106"/>
      <c r="C1113" s="106"/>
      <c r="D1113" s="106"/>
      <c r="E1113" s="120">
        <f t="shared" si="20"/>
        <v>0</v>
      </c>
    </row>
    <row r="1114" spans="1:5" s="90" customFormat="1" ht="24" customHeight="1" hidden="1">
      <c r="A1114" s="119" t="s">
        <v>959</v>
      </c>
      <c r="B1114" s="106"/>
      <c r="C1114" s="106"/>
      <c r="D1114" s="106"/>
      <c r="E1114" s="120">
        <f t="shared" si="20"/>
        <v>0</v>
      </c>
    </row>
    <row r="1115" spans="1:5" s="90" customFormat="1" ht="24" customHeight="1" hidden="1">
      <c r="A1115" s="119" t="s">
        <v>960</v>
      </c>
      <c r="B1115" s="106"/>
      <c r="C1115" s="106"/>
      <c r="D1115" s="106"/>
      <c r="E1115" s="120">
        <f t="shared" si="20"/>
        <v>0</v>
      </c>
    </row>
    <row r="1116" spans="1:5" s="90" customFormat="1" ht="24" customHeight="1" hidden="1">
      <c r="A1116" s="119" t="s">
        <v>961</v>
      </c>
      <c r="B1116" s="106"/>
      <c r="C1116" s="106"/>
      <c r="D1116" s="106"/>
      <c r="E1116" s="120">
        <f t="shared" si="20"/>
        <v>0</v>
      </c>
    </row>
    <row r="1117" spans="1:5" s="90" customFormat="1" ht="24" customHeight="1" hidden="1">
      <c r="A1117" s="119" t="s">
        <v>962</v>
      </c>
      <c r="B1117" s="106"/>
      <c r="C1117" s="106"/>
      <c r="D1117" s="106"/>
      <c r="E1117" s="120">
        <f t="shared" si="20"/>
        <v>0</v>
      </c>
    </row>
    <row r="1118" spans="1:5" s="90" customFormat="1" ht="24" customHeight="1" hidden="1">
      <c r="A1118" s="119" t="s">
        <v>963</v>
      </c>
      <c r="B1118" s="106"/>
      <c r="C1118" s="106"/>
      <c r="D1118" s="106"/>
      <c r="E1118" s="120">
        <f t="shared" si="20"/>
        <v>0</v>
      </c>
    </row>
    <row r="1119" spans="1:5" s="90" customFormat="1" ht="24" customHeight="1" hidden="1">
      <c r="A1119" s="119" t="s">
        <v>964</v>
      </c>
      <c r="B1119" s="106"/>
      <c r="C1119" s="106"/>
      <c r="D1119" s="106"/>
      <c r="E1119" s="120">
        <f t="shared" si="20"/>
        <v>0</v>
      </c>
    </row>
    <row r="1120" spans="1:5" s="90" customFormat="1" ht="24" customHeight="1" hidden="1">
      <c r="A1120" s="119" t="s">
        <v>965</v>
      </c>
      <c r="B1120" s="106"/>
      <c r="C1120" s="106"/>
      <c r="D1120" s="106"/>
      <c r="E1120" s="120">
        <f t="shared" si="20"/>
        <v>0</v>
      </c>
    </row>
    <row r="1121" spans="1:5" s="90" customFormat="1" ht="24" customHeight="1" hidden="1">
      <c r="A1121" s="119" t="s">
        <v>966</v>
      </c>
      <c r="B1121" s="106"/>
      <c r="C1121" s="106"/>
      <c r="D1121" s="106"/>
      <c r="E1121" s="120">
        <f t="shared" si="20"/>
        <v>0</v>
      </c>
    </row>
    <row r="1122" spans="1:5" s="90" customFormat="1" ht="24" customHeight="1" hidden="1">
      <c r="A1122" s="119" t="s">
        <v>724</v>
      </c>
      <c r="B1122" s="106"/>
      <c r="C1122" s="106"/>
      <c r="D1122" s="106"/>
      <c r="E1122" s="120">
        <f t="shared" si="20"/>
        <v>0</v>
      </c>
    </row>
    <row r="1123" spans="1:5" s="90" customFormat="1" ht="24" customHeight="1" hidden="1">
      <c r="A1123" s="119" t="s">
        <v>967</v>
      </c>
      <c r="B1123" s="106"/>
      <c r="C1123" s="106"/>
      <c r="D1123" s="106"/>
      <c r="E1123" s="120">
        <f t="shared" si="20"/>
        <v>0</v>
      </c>
    </row>
    <row r="1124" spans="1:5" s="90" customFormat="1" ht="21" customHeight="1">
      <c r="A1124" s="119" t="s">
        <v>968</v>
      </c>
      <c r="B1124" s="106">
        <f>SUM(B1125:B1138)</f>
        <v>0</v>
      </c>
      <c r="C1124" s="106">
        <f>SUM(C1125:C1138)</f>
        <v>0</v>
      </c>
      <c r="D1124" s="106">
        <f>SUM(D1125:D1138)</f>
        <v>0</v>
      </c>
      <c r="E1124" s="120">
        <f t="shared" si="20"/>
        <v>0</v>
      </c>
    </row>
    <row r="1125" spans="1:5" s="90" customFormat="1" ht="24" customHeight="1" hidden="1">
      <c r="A1125" s="119" t="s">
        <v>706</v>
      </c>
      <c r="B1125" s="106"/>
      <c r="C1125" s="106"/>
      <c r="D1125" s="106"/>
      <c r="E1125" s="120">
        <f t="shared" si="20"/>
        <v>0</v>
      </c>
    </row>
    <row r="1126" spans="1:5" s="90" customFormat="1" ht="24" customHeight="1" hidden="1">
      <c r="A1126" s="119" t="s">
        <v>707</v>
      </c>
      <c r="B1126" s="106"/>
      <c r="C1126" s="106"/>
      <c r="D1126" s="106"/>
      <c r="E1126" s="120">
        <f t="shared" si="20"/>
        <v>0</v>
      </c>
    </row>
    <row r="1127" spans="1:5" s="90" customFormat="1" ht="24" customHeight="1" hidden="1">
      <c r="A1127" s="119" t="s">
        <v>708</v>
      </c>
      <c r="B1127" s="106"/>
      <c r="C1127" s="106"/>
      <c r="D1127" s="106"/>
      <c r="E1127" s="120">
        <f t="shared" si="20"/>
        <v>0</v>
      </c>
    </row>
    <row r="1128" spans="1:5" s="90" customFormat="1" ht="24" customHeight="1" hidden="1">
      <c r="A1128" s="119" t="s">
        <v>969</v>
      </c>
      <c r="B1128" s="106"/>
      <c r="C1128" s="106"/>
      <c r="D1128" s="106"/>
      <c r="E1128" s="120">
        <f t="shared" si="20"/>
        <v>0</v>
      </c>
    </row>
    <row r="1129" spans="1:5" s="90" customFormat="1" ht="24" customHeight="1" hidden="1">
      <c r="A1129" s="119" t="s">
        <v>970</v>
      </c>
      <c r="B1129" s="106"/>
      <c r="C1129" s="106"/>
      <c r="D1129" s="106"/>
      <c r="E1129" s="120">
        <f t="shared" si="20"/>
        <v>0</v>
      </c>
    </row>
    <row r="1130" spans="1:5" s="90" customFormat="1" ht="24" customHeight="1" hidden="1">
      <c r="A1130" s="119" t="s">
        <v>971</v>
      </c>
      <c r="B1130" s="106"/>
      <c r="C1130" s="106"/>
      <c r="D1130" s="106"/>
      <c r="E1130" s="120">
        <f t="shared" si="20"/>
        <v>0</v>
      </c>
    </row>
    <row r="1131" spans="1:5" s="90" customFormat="1" ht="24" customHeight="1" hidden="1">
      <c r="A1131" s="119" t="s">
        <v>972</v>
      </c>
      <c r="B1131" s="106"/>
      <c r="C1131" s="106"/>
      <c r="D1131" s="106"/>
      <c r="E1131" s="120">
        <f t="shared" si="20"/>
        <v>0</v>
      </c>
    </row>
    <row r="1132" spans="1:5" s="90" customFormat="1" ht="24" customHeight="1" hidden="1">
      <c r="A1132" s="119" t="s">
        <v>973</v>
      </c>
      <c r="B1132" s="106"/>
      <c r="C1132" s="106"/>
      <c r="D1132" s="106"/>
      <c r="E1132" s="120">
        <f t="shared" si="20"/>
        <v>0</v>
      </c>
    </row>
    <row r="1133" spans="1:5" s="90" customFormat="1" ht="24" customHeight="1" hidden="1">
      <c r="A1133" s="119" t="s">
        <v>974</v>
      </c>
      <c r="B1133" s="106"/>
      <c r="C1133" s="106"/>
      <c r="D1133" s="106"/>
      <c r="E1133" s="120">
        <f t="shared" si="20"/>
        <v>0</v>
      </c>
    </row>
    <row r="1134" spans="1:5" s="90" customFormat="1" ht="24" customHeight="1" hidden="1">
      <c r="A1134" s="119" t="s">
        <v>975</v>
      </c>
      <c r="B1134" s="106"/>
      <c r="C1134" s="106"/>
      <c r="D1134" s="106"/>
      <c r="E1134" s="120">
        <f t="shared" si="20"/>
        <v>0</v>
      </c>
    </row>
    <row r="1135" spans="1:5" s="90" customFormat="1" ht="24" customHeight="1" hidden="1">
      <c r="A1135" s="119" t="s">
        <v>976</v>
      </c>
      <c r="B1135" s="106"/>
      <c r="C1135" s="106"/>
      <c r="D1135" s="106"/>
      <c r="E1135" s="120">
        <f t="shared" si="20"/>
        <v>0</v>
      </c>
    </row>
    <row r="1136" spans="1:5" s="90" customFormat="1" ht="24" customHeight="1" hidden="1">
      <c r="A1136" s="119" t="s">
        <v>977</v>
      </c>
      <c r="B1136" s="106"/>
      <c r="C1136" s="106"/>
      <c r="D1136" s="106"/>
      <c r="E1136" s="120">
        <f t="shared" si="20"/>
        <v>0</v>
      </c>
    </row>
    <row r="1137" spans="1:5" s="90" customFormat="1" ht="24" customHeight="1" hidden="1">
      <c r="A1137" s="119" t="s">
        <v>978</v>
      </c>
      <c r="B1137" s="106"/>
      <c r="C1137" s="106"/>
      <c r="D1137" s="106"/>
      <c r="E1137" s="120">
        <f t="shared" si="20"/>
        <v>0</v>
      </c>
    </row>
    <row r="1138" spans="1:5" s="90" customFormat="1" ht="24" customHeight="1" hidden="1">
      <c r="A1138" s="119" t="s">
        <v>979</v>
      </c>
      <c r="B1138" s="106"/>
      <c r="C1138" s="106"/>
      <c r="D1138" s="106"/>
      <c r="E1138" s="120">
        <f t="shared" si="20"/>
        <v>0</v>
      </c>
    </row>
    <row r="1139" spans="1:5" s="90" customFormat="1" ht="21" customHeight="1">
      <c r="A1139" s="119" t="s">
        <v>980</v>
      </c>
      <c r="B1139" s="106">
        <v>6</v>
      </c>
      <c r="C1139" s="106"/>
      <c r="D1139" s="106"/>
      <c r="E1139" s="120">
        <f t="shared" si="20"/>
        <v>6</v>
      </c>
    </row>
    <row r="1140" spans="1:5" s="90" customFormat="1" ht="21" customHeight="1">
      <c r="A1140" s="119" t="s">
        <v>66</v>
      </c>
      <c r="B1140" s="106">
        <f>SUM(B1141,B1152,B1156)</f>
        <v>26628</v>
      </c>
      <c r="C1140" s="106">
        <f>SUM(C1141,C1152,C1156)</f>
        <v>0</v>
      </c>
      <c r="D1140" s="106">
        <f>SUM(D1141,D1152,D1156)</f>
        <v>-16634</v>
      </c>
      <c r="E1140" s="120">
        <f t="shared" si="20"/>
        <v>9994</v>
      </c>
    </row>
    <row r="1141" spans="1:5" s="90" customFormat="1" ht="21" customHeight="1">
      <c r="A1141" s="119" t="s">
        <v>981</v>
      </c>
      <c r="B1141" s="106">
        <f>SUM(B1142:B1151)</f>
        <v>200</v>
      </c>
      <c r="C1141" s="106">
        <f>SUM(C1142:C1151)</f>
        <v>0</v>
      </c>
      <c r="D1141" s="106">
        <f>SUM(D1142:D1151)</f>
        <v>0</v>
      </c>
      <c r="E1141" s="120">
        <f t="shared" si="20"/>
        <v>200</v>
      </c>
    </row>
    <row r="1142" spans="1:5" s="90" customFormat="1" ht="24" customHeight="1" hidden="1">
      <c r="A1142" s="119" t="s">
        <v>982</v>
      </c>
      <c r="B1142" s="106"/>
      <c r="C1142" s="106"/>
      <c r="D1142" s="106"/>
      <c r="E1142" s="120">
        <f t="shared" si="20"/>
        <v>0</v>
      </c>
    </row>
    <row r="1143" spans="1:5" s="90" customFormat="1" ht="24" customHeight="1" hidden="1">
      <c r="A1143" s="119" t="s">
        <v>983</v>
      </c>
      <c r="B1143" s="106"/>
      <c r="C1143" s="106"/>
      <c r="D1143" s="106"/>
      <c r="E1143" s="120">
        <f t="shared" si="20"/>
        <v>0</v>
      </c>
    </row>
    <row r="1144" spans="1:5" s="90" customFormat="1" ht="24" customHeight="1" hidden="1">
      <c r="A1144" s="119" t="s">
        <v>984</v>
      </c>
      <c r="B1144" s="106"/>
      <c r="C1144" s="106"/>
      <c r="D1144" s="106"/>
      <c r="E1144" s="120">
        <f t="shared" si="20"/>
        <v>0</v>
      </c>
    </row>
    <row r="1145" spans="1:5" s="90" customFormat="1" ht="24" customHeight="1" hidden="1">
      <c r="A1145" s="119" t="s">
        <v>985</v>
      </c>
      <c r="B1145" s="106"/>
      <c r="C1145" s="106"/>
      <c r="D1145" s="106"/>
      <c r="E1145" s="120">
        <f t="shared" si="20"/>
        <v>0</v>
      </c>
    </row>
    <row r="1146" spans="1:5" s="90" customFormat="1" ht="21" customHeight="1">
      <c r="A1146" s="119" t="s">
        <v>986</v>
      </c>
      <c r="B1146" s="106">
        <v>200</v>
      </c>
      <c r="C1146" s="106"/>
      <c r="D1146" s="106"/>
      <c r="E1146" s="120">
        <f t="shared" si="20"/>
        <v>200</v>
      </c>
    </row>
    <row r="1147" spans="1:5" s="90" customFormat="1" ht="24" customHeight="1" hidden="1">
      <c r="A1147" s="119" t="s">
        <v>987</v>
      </c>
      <c r="B1147" s="106"/>
      <c r="C1147" s="106"/>
      <c r="D1147" s="106"/>
      <c r="E1147" s="120">
        <f t="shared" si="20"/>
        <v>0</v>
      </c>
    </row>
    <row r="1148" spans="1:5" s="90" customFormat="1" ht="24" customHeight="1" hidden="1">
      <c r="A1148" s="119" t="s">
        <v>988</v>
      </c>
      <c r="B1148" s="106"/>
      <c r="C1148" s="106"/>
      <c r="D1148" s="106"/>
      <c r="E1148" s="120">
        <f t="shared" si="20"/>
        <v>0</v>
      </c>
    </row>
    <row r="1149" spans="1:5" s="90" customFormat="1" ht="24" customHeight="1" hidden="1">
      <c r="A1149" s="119" t="s">
        <v>989</v>
      </c>
      <c r="B1149" s="106"/>
      <c r="C1149" s="106"/>
      <c r="D1149" s="106"/>
      <c r="E1149" s="120">
        <f t="shared" si="20"/>
        <v>0</v>
      </c>
    </row>
    <row r="1150" spans="1:5" s="90" customFormat="1" ht="24" customHeight="1" hidden="1">
      <c r="A1150" s="119" t="s">
        <v>990</v>
      </c>
      <c r="B1150" s="106"/>
      <c r="C1150" s="106"/>
      <c r="D1150" s="106"/>
      <c r="E1150" s="120">
        <f t="shared" si="20"/>
        <v>0</v>
      </c>
    </row>
    <row r="1151" spans="1:5" s="90" customFormat="1" ht="24" customHeight="1" hidden="1">
      <c r="A1151" s="119" t="s">
        <v>991</v>
      </c>
      <c r="B1151" s="106"/>
      <c r="C1151" s="106"/>
      <c r="D1151" s="106"/>
      <c r="E1151" s="120">
        <f t="shared" si="20"/>
        <v>0</v>
      </c>
    </row>
    <row r="1152" spans="1:5" s="90" customFormat="1" ht="21" customHeight="1">
      <c r="A1152" s="119" t="s">
        <v>992</v>
      </c>
      <c r="B1152" s="106">
        <f>SUM(B1153:B1155)</f>
        <v>26428</v>
      </c>
      <c r="C1152" s="106">
        <f>SUM(C1153:C1155)</f>
        <v>0</v>
      </c>
      <c r="D1152" s="106">
        <f>SUM(D1153:D1155)</f>
        <v>-16634</v>
      </c>
      <c r="E1152" s="120">
        <f t="shared" si="20"/>
        <v>9794</v>
      </c>
    </row>
    <row r="1153" spans="1:5" s="90" customFormat="1" ht="21" customHeight="1">
      <c r="A1153" s="119" t="s">
        <v>993</v>
      </c>
      <c r="B1153" s="106">
        <v>9794</v>
      </c>
      <c r="C1153" s="106"/>
      <c r="D1153" s="106"/>
      <c r="E1153" s="120">
        <f t="shared" si="20"/>
        <v>9794</v>
      </c>
    </row>
    <row r="1154" spans="1:5" s="90" customFormat="1" ht="24" customHeight="1" hidden="1">
      <c r="A1154" s="119" t="s">
        <v>994</v>
      </c>
      <c r="B1154" s="106"/>
      <c r="C1154" s="106"/>
      <c r="D1154" s="106"/>
      <c r="E1154" s="120">
        <f t="shared" si="20"/>
        <v>0</v>
      </c>
    </row>
    <row r="1155" spans="1:5" s="90" customFormat="1" ht="21" customHeight="1">
      <c r="A1155" s="119" t="s">
        <v>995</v>
      </c>
      <c r="B1155" s="106">
        <v>16634</v>
      </c>
      <c r="C1155" s="106"/>
      <c r="D1155" s="106">
        <v>-16634</v>
      </c>
      <c r="E1155" s="120">
        <f t="shared" si="20"/>
        <v>0</v>
      </c>
    </row>
    <row r="1156" spans="1:5" s="90" customFormat="1" ht="21" customHeight="1">
      <c r="A1156" s="119" t="s">
        <v>996</v>
      </c>
      <c r="B1156" s="106">
        <f>SUM(B1157:B1159)</f>
        <v>0</v>
      </c>
      <c r="C1156" s="106">
        <f>SUM(C1157:C1159)</f>
        <v>0</v>
      </c>
      <c r="D1156" s="106">
        <f>SUM(D1157:D1159)</f>
        <v>0</v>
      </c>
      <c r="E1156" s="120">
        <f t="shared" si="20"/>
        <v>0</v>
      </c>
    </row>
    <row r="1157" spans="1:5" s="90" customFormat="1" ht="24" customHeight="1" hidden="1">
      <c r="A1157" s="119" t="s">
        <v>997</v>
      </c>
      <c r="B1157" s="106"/>
      <c r="C1157" s="106"/>
      <c r="D1157" s="106"/>
      <c r="E1157" s="120">
        <f t="shared" si="20"/>
        <v>0</v>
      </c>
    </row>
    <row r="1158" spans="1:5" s="90" customFormat="1" ht="24" customHeight="1" hidden="1">
      <c r="A1158" s="119" t="s">
        <v>998</v>
      </c>
      <c r="B1158" s="106"/>
      <c r="C1158" s="106"/>
      <c r="D1158" s="106"/>
      <c r="E1158" s="120">
        <f aca="true" t="shared" si="21" ref="E1158:E1221">B1158+C1158+D1158</f>
        <v>0</v>
      </c>
    </row>
    <row r="1159" spans="1:5" s="90" customFormat="1" ht="24" customHeight="1" hidden="1">
      <c r="A1159" s="119" t="s">
        <v>999</v>
      </c>
      <c r="B1159" s="106"/>
      <c r="C1159" s="106"/>
      <c r="D1159" s="106"/>
      <c r="E1159" s="120">
        <f t="shared" si="21"/>
        <v>0</v>
      </c>
    </row>
    <row r="1160" spans="1:5" s="90" customFormat="1" ht="21" customHeight="1">
      <c r="A1160" s="119" t="s">
        <v>68</v>
      </c>
      <c r="B1160" s="106">
        <f>SUM(B1161,B1176,B1190,B1195,B1201)</f>
        <v>259</v>
      </c>
      <c r="C1160" s="106">
        <f>SUM(C1161,C1176,C1190,C1195,C1201)</f>
        <v>0</v>
      </c>
      <c r="D1160" s="106">
        <f>SUM(D1161,D1176,D1190,D1195,D1201)</f>
        <v>-256</v>
      </c>
      <c r="E1160" s="120">
        <f t="shared" si="21"/>
        <v>3</v>
      </c>
    </row>
    <row r="1161" spans="1:5" s="90" customFormat="1" ht="21" customHeight="1">
      <c r="A1161" s="119" t="s">
        <v>1000</v>
      </c>
      <c r="B1161" s="106">
        <f>SUM(B1162:B1175)</f>
        <v>3</v>
      </c>
      <c r="C1161" s="106">
        <f>SUM(C1162:C1175)</f>
        <v>0</v>
      </c>
      <c r="D1161" s="106">
        <f>SUM(D1162:D1175)</f>
        <v>0</v>
      </c>
      <c r="E1161" s="120">
        <f t="shared" si="21"/>
        <v>3</v>
      </c>
    </row>
    <row r="1162" spans="1:5" s="90" customFormat="1" ht="24" customHeight="1" hidden="1">
      <c r="A1162" s="119" t="s">
        <v>706</v>
      </c>
      <c r="B1162" s="106"/>
      <c r="C1162" s="106"/>
      <c r="D1162" s="106"/>
      <c r="E1162" s="120">
        <f t="shared" si="21"/>
        <v>0</v>
      </c>
    </row>
    <row r="1163" spans="1:5" s="90" customFormat="1" ht="24" customHeight="1" hidden="1">
      <c r="A1163" s="119" t="s">
        <v>707</v>
      </c>
      <c r="B1163" s="106"/>
      <c r="C1163" s="106"/>
      <c r="D1163" s="106"/>
      <c r="E1163" s="120">
        <f t="shared" si="21"/>
        <v>0</v>
      </c>
    </row>
    <row r="1164" spans="1:5" s="90" customFormat="1" ht="24" customHeight="1" hidden="1">
      <c r="A1164" s="119" t="s">
        <v>708</v>
      </c>
      <c r="B1164" s="106"/>
      <c r="C1164" s="106"/>
      <c r="D1164" s="106"/>
      <c r="E1164" s="120">
        <f t="shared" si="21"/>
        <v>0</v>
      </c>
    </row>
    <row r="1165" spans="1:5" s="90" customFormat="1" ht="24" customHeight="1" hidden="1">
      <c r="A1165" s="119" t="s">
        <v>1001</v>
      </c>
      <c r="B1165" s="106"/>
      <c r="C1165" s="106"/>
      <c r="D1165" s="106"/>
      <c r="E1165" s="120">
        <f t="shared" si="21"/>
        <v>0</v>
      </c>
    </row>
    <row r="1166" spans="1:5" s="90" customFormat="1" ht="24" customHeight="1" hidden="1">
      <c r="A1166" s="119" t="s">
        <v>1002</v>
      </c>
      <c r="B1166" s="106"/>
      <c r="C1166" s="106"/>
      <c r="D1166" s="106"/>
      <c r="E1166" s="120">
        <f t="shared" si="21"/>
        <v>0</v>
      </c>
    </row>
    <row r="1167" spans="1:5" s="90" customFormat="1" ht="24" customHeight="1" hidden="1">
      <c r="A1167" s="119" t="s">
        <v>1003</v>
      </c>
      <c r="B1167" s="106"/>
      <c r="C1167" s="106"/>
      <c r="D1167" s="106"/>
      <c r="E1167" s="120">
        <f t="shared" si="21"/>
        <v>0</v>
      </c>
    </row>
    <row r="1168" spans="1:5" s="90" customFormat="1" ht="24" customHeight="1" hidden="1">
      <c r="A1168" s="119" t="s">
        <v>1004</v>
      </c>
      <c r="B1168" s="106"/>
      <c r="C1168" s="106"/>
      <c r="D1168" s="106"/>
      <c r="E1168" s="120">
        <f t="shared" si="21"/>
        <v>0</v>
      </c>
    </row>
    <row r="1169" spans="1:5" s="90" customFormat="1" ht="24" customHeight="1" hidden="1">
      <c r="A1169" s="119" t="s">
        <v>1005</v>
      </c>
      <c r="B1169" s="106"/>
      <c r="C1169" s="106"/>
      <c r="D1169" s="106"/>
      <c r="E1169" s="120">
        <f t="shared" si="21"/>
        <v>0</v>
      </c>
    </row>
    <row r="1170" spans="1:5" s="90" customFormat="1" ht="24" customHeight="1" hidden="1">
      <c r="A1170" s="119" t="s">
        <v>1006</v>
      </c>
      <c r="B1170" s="106"/>
      <c r="C1170" s="106"/>
      <c r="D1170" s="106"/>
      <c r="E1170" s="120">
        <f t="shared" si="21"/>
        <v>0</v>
      </c>
    </row>
    <row r="1171" spans="1:5" s="90" customFormat="1" ht="24" customHeight="1" hidden="1">
      <c r="A1171" s="119" t="s">
        <v>1007</v>
      </c>
      <c r="B1171" s="106"/>
      <c r="C1171" s="106"/>
      <c r="D1171" s="106"/>
      <c r="E1171" s="120">
        <f t="shared" si="21"/>
        <v>0</v>
      </c>
    </row>
    <row r="1172" spans="1:5" s="90" customFormat="1" ht="21" customHeight="1">
      <c r="A1172" s="119" t="s">
        <v>1008</v>
      </c>
      <c r="B1172" s="106">
        <v>3</v>
      </c>
      <c r="C1172" s="106"/>
      <c r="D1172" s="106"/>
      <c r="E1172" s="120">
        <f t="shared" si="21"/>
        <v>3</v>
      </c>
    </row>
    <row r="1173" spans="1:5" s="90" customFormat="1" ht="24" customHeight="1" hidden="1">
      <c r="A1173" s="119" t="s">
        <v>1009</v>
      </c>
      <c r="B1173" s="106"/>
      <c r="C1173" s="106"/>
      <c r="D1173" s="106"/>
      <c r="E1173" s="120">
        <f t="shared" si="21"/>
        <v>0</v>
      </c>
    </row>
    <row r="1174" spans="1:5" s="90" customFormat="1" ht="24" customHeight="1" hidden="1">
      <c r="A1174" s="119" t="s">
        <v>724</v>
      </c>
      <c r="B1174" s="106"/>
      <c r="C1174" s="106"/>
      <c r="D1174" s="106"/>
      <c r="E1174" s="120">
        <f t="shared" si="21"/>
        <v>0</v>
      </c>
    </row>
    <row r="1175" spans="1:5" s="90" customFormat="1" ht="24" customHeight="1" hidden="1">
      <c r="A1175" s="119" t="s">
        <v>1010</v>
      </c>
      <c r="B1175" s="106"/>
      <c r="C1175" s="106"/>
      <c r="D1175" s="106"/>
      <c r="E1175" s="120">
        <f t="shared" si="21"/>
        <v>0</v>
      </c>
    </row>
    <row r="1176" spans="1:5" s="90" customFormat="1" ht="21" customHeight="1">
      <c r="A1176" s="119" t="s">
        <v>1011</v>
      </c>
      <c r="B1176" s="106">
        <f>SUM(B1177:B1189)</f>
        <v>0</v>
      </c>
      <c r="C1176" s="106">
        <f>SUM(C1177:C1189)</f>
        <v>0</v>
      </c>
      <c r="D1176" s="106">
        <f>SUM(D1177:D1189)</f>
        <v>0</v>
      </c>
      <c r="E1176" s="120">
        <f t="shared" si="21"/>
        <v>0</v>
      </c>
    </row>
    <row r="1177" spans="1:5" s="90" customFormat="1" ht="24" customHeight="1" hidden="1">
      <c r="A1177" s="119" t="s">
        <v>706</v>
      </c>
      <c r="B1177" s="106"/>
      <c r="C1177" s="106"/>
      <c r="D1177" s="106"/>
      <c r="E1177" s="120">
        <f t="shared" si="21"/>
        <v>0</v>
      </c>
    </row>
    <row r="1178" spans="1:5" s="90" customFormat="1" ht="24" customHeight="1" hidden="1">
      <c r="A1178" s="119" t="s">
        <v>707</v>
      </c>
      <c r="B1178" s="106"/>
      <c r="C1178" s="106"/>
      <c r="D1178" s="106"/>
      <c r="E1178" s="120">
        <f t="shared" si="21"/>
        <v>0</v>
      </c>
    </row>
    <row r="1179" spans="1:5" s="90" customFormat="1" ht="24" customHeight="1" hidden="1">
      <c r="A1179" s="119" t="s">
        <v>708</v>
      </c>
      <c r="B1179" s="106"/>
      <c r="C1179" s="106"/>
      <c r="D1179" s="106"/>
      <c r="E1179" s="120">
        <f t="shared" si="21"/>
        <v>0</v>
      </c>
    </row>
    <row r="1180" spans="1:5" s="90" customFormat="1" ht="24" customHeight="1" hidden="1">
      <c r="A1180" s="119" t="s">
        <v>1012</v>
      </c>
      <c r="B1180" s="106"/>
      <c r="C1180" s="106"/>
      <c r="D1180" s="106"/>
      <c r="E1180" s="120">
        <f t="shared" si="21"/>
        <v>0</v>
      </c>
    </row>
    <row r="1181" spans="1:5" s="90" customFormat="1" ht="24" customHeight="1" hidden="1">
      <c r="A1181" s="119" t="s">
        <v>1013</v>
      </c>
      <c r="B1181" s="106"/>
      <c r="C1181" s="106"/>
      <c r="D1181" s="106"/>
      <c r="E1181" s="120">
        <f t="shared" si="21"/>
        <v>0</v>
      </c>
    </row>
    <row r="1182" spans="1:5" s="90" customFormat="1" ht="24" customHeight="1" hidden="1">
      <c r="A1182" s="119" t="s">
        <v>1014</v>
      </c>
      <c r="B1182" s="106"/>
      <c r="C1182" s="106"/>
      <c r="D1182" s="106"/>
      <c r="E1182" s="120">
        <f t="shared" si="21"/>
        <v>0</v>
      </c>
    </row>
    <row r="1183" spans="1:5" s="90" customFormat="1" ht="24" customHeight="1" hidden="1">
      <c r="A1183" s="119" t="s">
        <v>1015</v>
      </c>
      <c r="B1183" s="106"/>
      <c r="C1183" s="106"/>
      <c r="D1183" s="106"/>
      <c r="E1183" s="120">
        <f t="shared" si="21"/>
        <v>0</v>
      </c>
    </row>
    <row r="1184" spans="1:5" s="90" customFormat="1" ht="24" customHeight="1" hidden="1">
      <c r="A1184" s="119" t="s">
        <v>1016</v>
      </c>
      <c r="B1184" s="106"/>
      <c r="C1184" s="106"/>
      <c r="D1184" s="106"/>
      <c r="E1184" s="120">
        <f t="shared" si="21"/>
        <v>0</v>
      </c>
    </row>
    <row r="1185" spans="1:5" s="90" customFormat="1" ht="24" customHeight="1" hidden="1">
      <c r="A1185" s="119" t="s">
        <v>1017</v>
      </c>
      <c r="B1185" s="106"/>
      <c r="C1185" s="106"/>
      <c r="D1185" s="106"/>
      <c r="E1185" s="120">
        <f t="shared" si="21"/>
        <v>0</v>
      </c>
    </row>
    <row r="1186" spans="1:5" s="90" customFormat="1" ht="24" customHeight="1" hidden="1">
      <c r="A1186" s="119" t="s">
        <v>1018</v>
      </c>
      <c r="B1186" s="106"/>
      <c r="C1186" s="106"/>
      <c r="D1186" s="106"/>
      <c r="E1186" s="120">
        <f t="shared" si="21"/>
        <v>0</v>
      </c>
    </row>
    <row r="1187" spans="1:5" s="90" customFormat="1" ht="24" customHeight="1" hidden="1">
      <c r="A1187" s="119" t="s">
        <v>1019</v>
      </c>
      <c r="B1187" s="106"/>
      <c r="C1187" s="106"/>
      <c r="D1187" s="106"/>
      <c r="E1187" s="120">
        <f t="shared" si="21"/>
        <v>0</v>
      </c>
    </row>
    <row r="1188" spans="1:5" s="90" customFormat="1" ht="24" customHeight="1" hidden="1">
      <c r="A1188" s="119" t="s">
        <v>724</v>
      </c>
      <c r="B1188" s="106"/>
      <c r="C1188" s="106"/>
      <c r="D1188" s="106"/>
      <c r="E1188" s="120">
        <f t="shared" si="21"/>
        <v>0</v>
      </c>
    </row>
    <row r="1189" spans="1:5" s="90" customFormat="1" ht="24" customHeight="1" hidden="1">
      <c r="A1189" s="119" t="s">
        <v>1020</v>
      </c>
      <c r="B1189" s="106"/>
      <c r="C1189" s="106"/>
      <c r="D1189" s="106"/>
      <c r="E1189" s="120">
        <f t="shared" si="21"/>
        <v>0</v>
      </c>
    </row>
    <row r="1190" spans="1:5" s="90" customFormat="1" ht="21" customHeight="1">
      <c r="A1190" s="119" t="s">
        <v>1021</v>
      </c>
      <c r="B1190" s="106">
        <f>SUM(B1191:B1194)</f>
        <v>0</v>
      </c>
      <c r="C1190" s="106">
        <f>SUM(C1191:C1194)</f>
        <v>0</v>
      </c>
      <c r="D1190" s="106">
        <f>SUM(D1191:D1194)</f>
        <v>0</v>
      </c>
      <c r="E1190" s="120">
        <f t="shared" si="21"/>
        <v>0</v>
      </c>
    </row>
    <row r="1191" spans="1:5" s="90" customFormat="1" ht="24" customHeight="1" hidden="1">
      <c r="A1191" s="119" t="s">
        <v>1022</v>
      </c>
      <c r="B1191" s="106"/>
      <c r="C1191" s="106"/>
      <c r="D1191" s="106"/>
      <c r="E1191" s="120">
        <f t="shared" si="21"/>
        <v>0</v>
      </c>
    </row>
    <row r="1192" spans="1:5" s="90" customFormat="1" ht="24" customHeight="1" hidden="1">
      <c r="A1192" s="119" t="s">
        <v>1023</v>
      </c>
      <c r="B1192" s="106"/>
      <c r="C1192" s="106"/>
      <c r="D1192" s="106"/>
      <c r="E1192" s="120">
        <f t="shared" si="21"/>
        <v>0</v>
      </c>
    </row>
    <row r="1193" spans="1:5" s="90" customFormat="1" ht="24" customHeight="1" hidden="1">
      <c r="A1193" s="119" t="s">
        <v>1024</v>
      </c>
      <c r="B1193" s="106"/>
      <c r="C1193" s="106"/>
      <c r="D1193" s="106"/>
      <c r="E1193" s="120">
        <f t="shared" si="21"/>
        <v>0</v>
      </c>
    </row>
    <row r="1194" spans="1:5" s="90" customFormat="1" ht="24" customHeight="1" hidden="1">
      <c r="A1194" s="119" t="s">
        <v>1025</v>
      </c>
      <c r="B1194" s="106"/>
      <c r="C1194" s="106"/>
      <c r="D1194" s="106"/>
      <c r="E1194" s="120">
        <f t="shared" si="21"/>
        <v>0</v>
      </c>
    </row>
    <row r="1195" spans="1:5" s="90" customFormat="1" ht="21" customHeight="1">
      <c r="A1195" s="119" t="s">
        <v>1026</v>
      </c>
      <c r="B1195" s="106">
        <f>SUM(B1196:B1200)</f>
        <v>256</v>
      </c>
      <c r="C1195" s="106">
        <f>SUM(C1196:C1200)</f>
        <v>0</v>
      </c>
      <c r="D1195" s="106">
        <f>SUM(D1196:D1200)</f>
        <v>-256</v>
      </c>
      <c r="E1195" s="120">
        <f t="shared" si="21"/>
        <v>0</v>
      </c>
    </row>
    <row r="1196" spans="1:5" s="90" customFormat="1" ht="21" customHeight="1">
      <c r="A1196" s="119" t="s">
        <v>1027</v>
      </c>
      <c r="B1196" s="106">
        <v>156</v>
      </c>
      <c r="C1196" s="106"/>
      <c r="D1196" s="106">
        <v>-156</v>
      </c>
      <c r="E1196" s="120">
        <f t="shared" si="21"/>
        <v>0</v>
      </c>
    </row>
    <row r="1197" spans="1:5" s="90" customFormat="1" ht="21" customHeight="1">
      <c r="A1197" s="119" t="s">
        <v>1028</v>
      </c>
      <c r="B1197" s="106">
        <v>25</v>
      </c>
      <c r="C1197" s="106"/>
      <c r="D1197" s="106">
        <v>-25</v>
      </c>
      <c r="E1197" s="120">
        <f t="shared" si="21"/>
        <v>0</v>
      </c>
    </row>
    <row r="1198" spans="1:5" s="90" customFormat="1" ht="21" customHeight="1">
      <c r="A1198" s="119" t="s">
        <v>1029</v>
      </c>
      <c r="B1198" s="106">
        <v>25</v>
      </c>
      <c r="C1198" s="106"/>
      <c r="D1198" s="106">
        <v>-25</v>
      </c>
      <c r="E1198" s="120">
        <f t="shared" si="21"/>
        <v>0</v>
      </c>
    </row>
    <row r="1199" spans="1:5" s="90" customFormat="1" ht="24" customHeight="1" hidden="1">
      <c r="A1199" s="119" t="s">
        <v>1030</v>
      </c>
      <c r="B1199" s="106"/>
      <c r="C1199" s="106"/>
      <c r="D1199" s="106"/>
      <c r="E1199" s="120">
        <f t="shared" si="21"/>
        <v>0</v>
      </c>
    </row>
    <row r="1200" spans="1:5" s="90" customFormat="1" ht="21" customHeight="1">
      <c r="A1200" s="119" t="s">
        <v>1031</v>
      </c>
      <c r="B1200" s="106">
        <v>50</v>
      </c>
      <c r="C1200" s="106"/>
      <c r="D1200" s="106">
        <v>-50</v>
      </c>
      <c r="E1200" s="120">
        <f t="shared" si="21"/>
        <v>0</v>
      </c>
    </row>
    <row r="1201" spans="1:5" s="90" customFormat="1" ht="21" customHeight="1">
      <c r="A1201" s="119" t="s">
        <v>1032</v>
      </c>
      <c r="B1201" s="106">
        <f>SUM(B1202:B1212)</f>
        <v>0</v>
      </c>
      <c r="C1201" s="106">
        <f>SUM(C1202:C1212)</f>
        <v>0</v>
      </c>
      <c r="D1201" s="106">
        <f>SUM(D1202:D1212)</f>
        <v>0</v>
      </c>
      <c r="E1201" s="120">
        <f t="shared" si="21"/>
        <v>0</v>
      </c>
    </row>
    <row r="1202" spans="1:5" s="90" customFormat="1" ht="24" customHeight="1" hidden="1">
      <c r="A1202" s="119" t="s">
        <v>1033</v>
      </c>
      <c r="B1202" s="106"/>
      <c r="C1202" s="106"/>
      <c r="D1202" s="106"/>
      <c r="E1202" s="120">
        <f t="shared" si="21"/>
        <v>0</v>
      </c>
    </row>
    <row r="1203" spans="1:5" s="90" customFormat="1" ht="24" customHeight="1" hidden="1">
      <c r="A1203" s="119" t="s">
        <v>1034</v>
      </c>
      <c r="B1203" s="106"/>
      <c r="C1203" s="106"/>
      <c r="D1203" s="106"/>
      <c r="E1203" s="120">
        <f t="shared" si="21"/>
        <v>0</v>
      </c>
    </row>
    <row r="1204" spans="1:5" s="90" customFormat="1" ht="24" customHeight="1" hidden="1">
      <c r="A1204" s="119" t="s">
        <v>1035</v>
      </c>
      <c r="B1204" s="106"/>
      <c r="C1204" s="106"/>
      <c r="D1204" s="106"/>
      <c r="E1204" s="120">
        <f t="shared" si="21"/>
        <v>0</v>
      </c>
    </row>
    <row r="1205" spans="1:5" s="90" customFormat="1" ht="24" customHeight="1" hidden="1">
      <c r="A1205" s="119" t="s">
        <v>1036</v>
      </c>
      <c r="B1205" s="106"/>
      <c r="C1205" s="106"/>
      <c r="D1205" s="106"/>
      <c r="E1205" s="120">
        <f t="shared" si="21"/>
        <v>0</v>
      </c>
    </row>
    <row r="1206" spans="1:5" s="90" customFormat="1" ht="24" customHeight="1" hidden="1">
      <c r="A1206" s="119" t="s">
        <v>1037</v>
      </c>
      <c r="B1206" s="106"/>
      <c r="C1206" s="106"/>
      <c r="D1206" s="106"/>
      <c r="E1206" s="120">
        <f t="shared" si="21"/>
        <v>0</v>
      </c>
    </row>
    <row r="1207" spans="1:5" s="90" customFormat="1" ht="24" customHeight="1" hidden="1">
      <c r="A1207" s="119" t="s">
        <v>1038</v>
      </c>
      <c r="B1207" s="106"/>
      <c r="C1207" s="106"/>
      <c r="D1207" s="106"/>
      <c r="E1207" s="120">
        <f t="shared" si="21"/>
        <v>0</v>
      </c>
    </row>
    <row r="1208" spans="1:5" s="90" customFormat="1" ht="24" customHeight="1" hidden="1">
      <c r="A1208" s="119" t="s">
        <v>1039</v>
      </c>
      <c r="B1208" s="106"/>
      <c r="C1208" s="106"/>
      <c r="D1208" s="106"/>
      <c r="E1208" s="120">
        <f t="shared" si="21"/>
        <v>0</v>
      </c>
    </row>
    <row r="1209" spans="1:5" s="90" customFormat="1" ht="24" customHeight="1" hidden="1">
      <c r="A1209" s="119" t="s">
        <v>1040</v>
      </c>
      <c r="B1209" s="106"/>
      <c r="C1209" s="106"/>
      <c r="D1209" s="106"/>
      <c r="E1209" s="120">
        <f t="shared" si="21"/>
        <v>0</v>
      </c>
    </row>
    <row r="1210" spans="1:5" s="90" customFormat="1" ht="24" customHeight="1" hidden="1">
      <c r="A1210" s="119" t="s">
        <v>1041</v>
      </c>
      <c r="B1210" s="106"/>
      <c r="C1210" s="106"/>
      <c r="D1210" s="106"/>
      <c r="E1210" s="120">
        <f t="shared" si="21"/>
        <v>0</v>
      </c>
    </row>
    <row r="1211" spans="1:5" s="90" customFormat="1" ht="24" customHeight="1" hidden="1">
      <c r="A1211" s="119" t="s">
        <v>1042</v>
      </c>
      <c r="B1211" s="106"/>
      <c r="C1211" s="106"/>
      <c r="D1211" s="106"/>
      <c r="E1211" s="120">
        <f t="shared" si="21"/>
        <v>0</v>
      </c>
    </row>
    <row r="1212" spans="1:5" s="90" customFormat="1" ht="24" customHeight="1" hidden="1">
      <c r="A1212" s="119" t="s">
        <v>1043</v>
      </c>
      <c r="B1212" s="106"/>
      <c r="C1212" s="106"/>
      <c r="D1212" s="106"/>
      <c r="E1212" s="120">
        <f t="shared" si="21"/>
        <v>0</v>
      </c>
    </row>
    <row r="1213" spans="1:5" s="90" customFormat="1" ht="21" customHeight="1">
      <c r="A1213" s="119" t="s">
        <v>70</v>
      </c>
      <c r="B1213" s="106">
        <f>SUM(B1214,B1226,B1232,B1238,B1246,B1259,B1263,B1269)</f>
        <v>1179</v>
      </c>
      <c r="C1213" s="106">
        <f>SUM(C1214,C1226,C1232,C1238,C1246,C1259,C1263,C1269)</f>
        <v>45</v>
      </c>
      <c r="D1213" s="106">
        <f>SUM(D1214,D1226,D1232,D1238,D1246,D1259,D1263,D1269)</f>
        <v>-322</v>
      </c>
      <c r="E1213" s="120">
        <f t="shared" si="21"/>
        <v>902</v>
      </c>
    </row>
    <row r="1214" spans="1:5" s="90" customFormat="1" ht="21" customHeight="1">
      <c r="A1214" s="119" t="s">
        <v>1044</v>
      </c>
      <c r="B1214" s="106">
        <f>SUM(B1215:B1225)</f>
        <v>736</v>
      </c>
      <c r="C1214" s="106">
        <f>SUM(C1215:C1225)</f>
        <v>45</v>
      </c>
      <c r="D1214" s="106">
        <f>SUM(D1215:D1225)</f>
        <v>-190</v>
      </c>
      <c r="E1214" s="120">
        <f t="shared" si="21"/>
        <v>591</v>
      </c>
    </row>
    <row r="1215" spans="1:5" s="90" customFormat="1" ht="21" customHeight="1">
      <c r="A1215" s="119" t="s">
        <v>1045</v>
      </c>
      <c r="B1215" s="106">
        <v>337</v>
      </c>
      <c r="C1215" s="106">
        <f>42+3</f>
        <v>45</v>
      </c>
      <c r="D1215" s="106">
        <f>(42+1+68-10)*-1</f>
        <v>-101</v>
      </c>
      <c r="E1215" s="120">
        <f t="shared" si="21"/>
        <v>281</v>
      </c>
    </row>
    <row r="1216" spans="1:5" s="90" customFormat="1" ht="24" customHeight="1" hidden="1">
      <c r="A1216" s="119" t="s">
        <v>1046</v>
      </c>
      <c r="B1216" s="106"/>
      <c r="C1216" s="106"/>
      <c r="D1216" s="106"/>
      <c r="E1216" s="120">
        <f t="shared" si="21"/>
        <v>0</v>
      </c>
    </row>
    <row r="1217" spans="1:5" s="90" customFormat="1" ht="24" customHeight="1" hidden="1">
      <c r="A1217" s="119" t="s">
        <v>1047</v>
      </c>
      <c r="B1217" s="106"/>
      <c r="C1217" s="106"/>
      <c r="D1217" s="106"/>
      <c r="E1217" s="120">
        <f t="shared" si="21"/>
        <v>0</v>
      </c>
    </row>
    <row r="1218" spans="1:5" s="90" customFormat="1" ht="24" customHeight="1" hidden="1">
      <c r="A1218" s="119" t="s">
        <v>1048</v>
      </c>
      <c r="B1218" s="106"/>
      <c r="C1218" s="106"/>
      <c r="D1218" s="106"/>
      <c r="E1218" s="120">
        <f t="shared" si="21"/>
        <v>0</v>
      </c>
    </row>
    <row r="1219" spans="1:5" s="90" customFormat="1" ht="24" customHeight="1" hidden="1">
      <c r="A1219" s="119" t="s">
        <v>1049</v>
      </c>
      <c r="B1219" s="106"/>
      <c r="C1219" s="106"/>
      <c r="D1219" s="106"/>
      <c r="E1219" s="120">
        <f t="shared" si="21"/>
        <v>0</v>
      </c>
    </row>
    <row r="1220" spans="1:5" s="90" customFormat="1" ht="21" customHeight="1">
      <c r="A1220" s="119" t="s">
        <v>1050</v>
      </c>
      <c r="B1220" s="106">
        <v>399</v>
      </c>
      <c r="C1220" s="106"/>
      <c r="D1220" s="106">
        <v>-89</v>
      </c>
      <c r="E1220" s="120">
        <f t="shared" si="21"/>
        <v>310</v>
      </c>
    </row>
    <row r="1221" spans="1:5" s="90" customFormat="1" ht="24" customHeight="1" hidden="1">
      <c r="A1221" s="119" t="s">
        <v>1051</v>
      </c>
      <c r="B1221" s="106"/>
      <c r="C1221" s="106"/>
      <c r="D1221" s="106"/>
      <c r="E1221" s="120">
        <f t="shared" si="21"/>
        <v>0</v>
      </c>
    </row>
    <row r="1222" spans="1:5" s="90" customFormat="1" ht="24" customHeight="1" hidden="1">
      <c r="A1222" s="119" t="s">
        <v>1052</v>
      </c>
      <c r="B1222" s="106"/>
      <c r="C1222" s="106"/>
      <c r="D1222" s="106"/>
      <c r="E1222" s="120">
        <f aca="true" t="shared" si="22" ref="E1222:E1282">B1222+C1222+D1222</f>
        <v>0</v>
      </c>
    </row>
    <row r="1223" spans="1:5" s="90" customFormat="1" ht="24" customHeight="1" hidden="1">
      <c r="A1223" s="119" t="s">
        <v>1053</v>
      </c>
      <c r="B1223" s="106"/>
      <c r="C1223" s="106"/>
      <c r="D1223" s="106"/>
      <c r="E1223" s="120">
        <f t="shared" si="22"/>
        <v>0</v>
      </c>
    </row>
    <row r="1224" spans="1:5" s="90" customFormat="1" ht="24" customHeight="1" hidden="1">
      <c r="A1224" s="119" t="s">
        <v>1054</v>
      </c>
      <c r="B1224" s="106"/>
      <c r="C1224" s="106"/>
      <c r="D1224" s="106"/>
      <c r="E1224" s="120">
        <f t="shared" si="22"/>
        <v>0</v>
      </c>
    </row>
    <row r="1225" spans="1:5" s="90" customFormat="1" ht="24" customHeight="1" hidden="1">
      <c r="A1225" s="119" t="s">
        <v>1055</v>
      </c>
      <c r="B1225" s="106"/>
      <c r="C1225" s="106"/>
      <c r="D1225" s="106"/>
      <c r="E1225" s="120">
        <f t="shared" si="22"/>
        <v>0</v>
      </c>
    </row>
    <row r="1226" spans="1:5" s="90" customFormat="1" ht="21" customHeight="1">
      <c r="A1226" s="119" t="s">
        <v>1056</v>
      </c>
      <c r="B1226" s="106">
        <f>SUM(B1227:B1231)</f>
        <v>349</v>
      </c>
      <c r="C1226" s="106">
        <f>SUM(C1227:C1231)</f>
        <v>0</v>
      </c>
      <c r="D1226" s="106">
        <f>SUM(D1227:D1231)</f>
        <v>-132</v>
      </c>
      <c r="E1226" s="120">
        <f t="shared" si="22"/>
        <v>217</v>
      </c>
    </row>
    <row r="1227" spans="1:5" s="90" customFormat="1" ht="21" customHeight="1">
      <c r="A1227" s="119" t="s">
        <v>1045</v>
      </c>
      <c r="B1227" s="106">
        <v>349</v>
      </c>
      <c r="C1227" s="106"/>
      <c r="D1227" s="106">
        <v>-132</v>
      </c>
      <c r="E1227" s="120">
        <f t="shared" si="22"/>
        <v>217</v>
      </c>
    </row>
    <row r="1228" spans="1:5" s="90" customFormat="1" ht="24" customHeight="1" hidden="1">
      <c r="A1228" s="119" t="s">
        <v>1057</v>
      </c>
      <c r="B1228" s="106"/>
      <c r="C1228" s="106"/>
      <c r="D1228" s="106"/>
      <c r="E1228" s="120">
        <f t="shared" si="22"/>
        <v>0</v>
      </c>
    </row>
    <row r="1229" spans="1:5" s="90" customFormat="1" ht="24" customHeight="1" hidden="1">
      <c r="A1229" s="119" t="s">
        <v>1047</v>
      </c>
      <c r="B1229" s="106"/>
      <c r="C1229" s="106"/>
      <c r="D1229" s="106"/>
      <c r="E1229" s="120">
        <f t="shared" si="22"/>
        <v>0</v>
      </c>
    </row>
    <row r="1230" spans="1:5" s="90" customFormat="1" ht="24" customHeight="1" hidden="1">
      <c r="A1230" s="119" t="s">
        <v>1058</v>
      </c>
      <c r="B1230" s="106"/>
      <c r="C1230" s="106"/>
      <c r="D1230" s="106"/>
      <c r="E1230" s="120">
        <f t="shared" si="22"/>
        <v>0</v>
      </c>
    </row>
    <row r="1231" spans="1:5" s="90" customFormat="1" ht="24" customHeight="1" hidden="1">
      <c r="A1231" s="119" t="s">
        <v>1059</v>
      </c>
      <c r="B1231" s="106"/>
      <c r="C1231" s="106"/>
      <c r="D1231" s="106"/>
      <c r="E1231" s="120">
        <f t="shared" si="22"/>
        <v>0</v>
      </c>
    </row>
    <row r="1232" spans="1:5" s="90" customFormat="1" ht="21" customHeight="1">
      <c r="A1232" s="119" t="s">
        <v>1060</v>
      </c>
      <c r="B1232" s="106">
        <f>SUM(B1233:B1237)</f>
        <v>5</v>
      </c>
      <c r="C1232" s="106">
        <f>SUM(C1233:C1237)</f>
        <v>0</v>
      </c>
      <c r="D1232" s="106">
        <f>SUM(D1233:D1237)</f>
        <v>0</v>
      </c>
      <c r="E1232" s="120">
        <f t="shared" si="22"/>
        <v>5</v>
      </c>
    </row>
    <row r="1233" spans="1:5" s="90" customFormat="1" ht="24" customHeight="1" hidden="1">
      <c r="A1233" s="119" t="s">
        <v>1045</v>
      </c>
      <c r="B1233" s="106"/>
      <c r="C1233" s="106"/>
      <c r="D1233" s="106"/>
      <c r="E1233" s="120">
        <f t="shared" si="22"/>
        <v>0</v>
      </c>
    </row>
    <row r="1234" spans="1:5" s="90" customFormat="1" ht="24" customHeight="1" hidden="1">
      <c r="A1234" s="119" t="s">
        <v>1046</v>
      </c>
      <c r="B1234" s="106"/>
      <c r="C1234" s="106"/>
      <c r="D1234" s="106"/>
      <c r="E1234" s="120">
        <f t="shared" si="22"/>
        <v>0</v>
      </c>
    </row>
    <row r="1235" spans="1:5" s="90" customFormat="1" ht="24" customHeight="1" hidden="1">
      <c r="A1235" s="119" t="s">
        <v>1047</v>
      </c>
      <c r="B1235" s="106"/>
      <c r="C1235" s="106"/>
      <c r="D1235" s="106"/>
      <c r="E1235" s="120">
        <f t="shared" si="22"/>
        <v>0</v>
      </c>
    </row>
    <row r="1236" spans="1:5" s="90" customFormat="1" ht="24" customHeight="1" hidden="1">
      <c r="A1236" s="119" t="s">
        <v>1061</v>
      </c>
      <c r="B1236" s="106"/>
      <c r="C1236" s="106"/>
      <c r="D1236" s="106"/>
      <c r="E1236" s="120">
        <f t="shared" si="22"/>
        <v>0</v>
      </c>
    </row>
    <row r="1237" spans="1:5" s="90" customFormat="1" ht="21" customHeight="1">
      <c r="A1237" s="119" t="s">
        <v>1062</v>
      </c>
      <c r="B1237" s="106">
        <v>5</v>
      </c>
      <c r="C1237" s="106"/>
      <c r="D1237" s="106"/>
      <c r="E1237" s="120">
        <f t="shared" si="22"/>
        <v>5</v>
      </c>
    </row>
    <row r="1238" spans="1:5" s="90" customFormat="1" ht="21" customHeight="1">
      <c r="A1238" s="119" t="s">
        <v>1063</v>
      </c>
      <c r="B1238" s="106">
        <f>SUM(B1239:B1245)</f>
        <v>0</v>
      </c>
      <c r="C1238" s="106">
        <f>SUM(C1239:C1245)</f>
        <v>0</v>
      </c>
      <c r="D1238" s="106">
        <f>SUM(D1239:D1245)</f>
        <v>0</v>
      </c>
      <c r="E1238" s="120">
        <f t="shared" si="22"/>
        <v>0</v>
      </c>
    </row>
    <row r="1239" spans="1:5" s="90" customFormat="1" ht="24" customHeight="1" hidden="1">
      <c r="A1239" s="119" t="s">
        <v>1045</v>
      </c>
      <c r="B1239" s="106"/>
      <c r="C1239" s="106"/>
      <c r="D1239" s="106"/>
      <c r="E1239" s="120">
        <f t="shared" si="22"/>
        <v>0</v>
      </c>
    </row>
    <row r="1240" spans="1:5" s="90" customFormat="1" ht="24" customHeight="1" hidden="1">
      <c r="A1240" s="119" t="s">
        <v>1046</v>
      </c>
      <c r="B1240" s="106"/>
      <c r="C1240" s="106"/>
      <c r="D1240" s="106"/>
      <c r="E1240" s="120">
        <f t="shared" si="22"/>
        <v>0</v>
      </c>
    </row>
    <row r="1241" spans="1:5" s="90" customFormat="1" ht="24" customHeight="1" hidden="1">
      <c r="A1241" s="119" t="s">
        <v>1047</v>
      </c>
      <c r="B1241" s="106"/>
      <c r="C1241" s="106"/>
      <c r="D1241" s="106"/>
      <c r="E1241" s="120">
        <f t="shared" si="22"/>
        <v>0</v>
      </c>
    </row>
    <row r="1242" spans="1:5" s="90" customFormat="1" ht="24" customHeight="1" hidden="1">
      <c r="A1242" s="119" t="s">
        <v>1064</v>
      </c>
      <c r="B1242" s="106"/>
      <c r="C1242" s="106"/>
      <c r="D1242" s="106"/>
      <c r="E1242" s="120">
        <f t="shared" si="22"/>
        <v>0</v>
      </c>
    </row>
    <row r="1243" spans="1:5" s="90" customFormat="1" ht="24" customHeight="1" hidden="1">
      <c r="A1243" s="119" t="s">
        <v>1065</v>
      </c>
      <c r="B1243" s="106"/>
      <c r="C1243" s="106"/>
      <c r="D1243" s="106"/>
      <c r="E1243" s="120">
        <f t="shared" si="22"/>
        <v>0</v>
      </c>
    </row>
    <row r="1244" spans="1:5" s="90" customFormat="1" ht="24" customHeight="1" hidden="1">
      <c r="A1244" s="119" t="s">
        <v>1054</v>
      </c>
      <c r="B1244" s="106"/>
      <c r="C1244" s="106"/>
      <c r="D1244" s="106"/>
      <c r="E1244" s="120">
        <f t="shared" si="22"/>
        <v>0</v>
      </c>
    </row>
    <row r="1245" spans="1:5" s="90" customFormat="1" ht="24" customHeight="1" hidden="1">
      <c r="A1245" s="119" t="s">
        <v>1066</v>
      </c>
      <c r="B1245" s="106"/>
      <c r="C1245" s="106"/>
      <c r="D1245" s="106"/>
      <c r="E1245" s="120">
        <f t="shared" si="22"/>
        <v>0</v>
      </c>
    </row>
    <row r="1246" spans="1:5" s="90" customFormat="1" ht="21" customHeight="1">
      <c r="A1246" s="119" t="s">
        <v>1067</v>
      </c>
      <c r="B1246" s="106">
        <f>SUM(B1247:B1258)</f>
        <v>0</v>
      </c>
      <c r="C1246" s="106">
        <f>SUM(C1247:C1258)</f>
        <v>0</v>
      </c>
      <c r="D1246" s="106">
        <f>SUM(D1247:D1258)</f>
        <v>0</v>
      </c>
      <c r="E1246" s="120">
        <f t="shared" si="22"/>
        <v>0</v>
      </c>
    </row>
    <row r="1247" spans="1:5" s="90" customFormat="1" ht="24" customHeight="1" hidden="1">
      <c r="A1247" s="119" t="s">
        <v>1045</v>
      </c>
      <c r="B1247" s="106"/>
      <c r="C1247" s="106"/>
      <c r="D1247" s="106"/>
      <c r="E1247" s="120">
        <f t="shared" si="22"/>
        <v>0</v>
      </c>
    </row>
    <row r="1248" spans="1:5" s="90" customFormat="1" ht="24" customHeight="1" hidden="1">
      <c r="A1248" s="119" t="s">
        <v>1046</v>
      </c>
      <c r="B1248" s="106"/>
      <c r="C1248" s="106"/>
      <c r="D1248" s="106"/>
      <c r="E1248" s="120">
        <f t="shared" si="22"/>
        <v>0</v>
      </c>
    </row>
    <row r="1249" spans="1:5" s="90" customFormat="1" ht="24" customHeight="1" hidden="1">
      <c r="A1249" s="119" t="s">
        <v>1047</v>
      </c>
      <c r="B1249" s="106"/>
      <c r="C1249" s="106"/>
      <c r="D1249" s="106"/>
      <c r="E1249" s="120">
        <f t="shared" si="22"/>
        <v>0</v>
      </c>
    </row>
    <row r="1250" spans="1:5" s="90" customFormat="1" ht="24" customHeight="1" hidden="1">
      <c r="A1250" s="119" t="s">
        <v>1068</v>
      </c>
      <c r="B1250" s="106"/>
      <c r="C1250" s="106"/>
      <c r="D1250" s="106"/>
      <c r="E1250" s="120">
        <f t="shared" si="22"/>
        <v>0</v>
      </c>
    </row>
    <row r="1251" spans="1:5" s="90" customFormat="1" ht="24" customHeight="1" hidden="1">
      <c r="A1251" s="119" t="s">
        <v>1069</v>
      </c>
      <c r="B1251" s="106"/>
      <c r="C1251" s="106"/>
      <c r="D1251" s="106"/>
      <c r="E1251" s="120">
        <f t="shared" si="22"/>
        <v>0</v>
      </c>
    </row>
    <row r="1252" spans="1:5" s="90" customFormat="1" ht="24" customHeight="1" hidden="1">
      <c r="A1252" s="119" t="s">
        <v>1070</v>
      </c>
      <c r="B1252" s="106"/>
      <c r="C1252" s="106"/>
      <c r="D1252" s="106"/>
      <c r="E1252" s="120">
        <f t="shared" si="22"/>
        <v>0</v>
      </c>
    </row>
    <row r="1253" spans="1:5" s="90" customFormat="1" ht="24" customHeight="1" hidden="1">
      <c r="A1253" s="119" t="s">
        <v>1071</v>
      </c>
      <c r="B1253" s="106"/>
      <c r="C1253" s="106"/>
      <c r="D1253" s="106"/>
      <c r="E1253" s="120">
        <f t="shared" si="22"/>
        <v>0</v>
      </c>
    </row>
    <row r="1254" spans="1:5" s="90" customFormat="1" ht="24" customHeight="1" hidden="1">
      <c r="A1254" s="119" t="s">
        <v>1072</v>
      </c>
      <c r="B1254" s="106"/>
      <c r="C1254" s="106"/>
      <c r="D1254" s="106"/>
      <c r="E1254" s="120">
        <f t="shared" si="22"/>
        <v>0</v>
      </c>
    </row>
    <row r="1255" spans="1:5" s="90" customFormat="1" ht="24" customHeight="1" hidden="1">
      <c r="A1255" s="119" t="s">
        <v>1073</v>
      </c>
      <c r="B1255" s="106"/>
      <c r="C1255" s="106"/>
      <c r="D1255" s="106"/>
      <c r="E1255" s="120">
        <f t="shared" si="22"/>
        <v>0</v>
      </c>
    </row>
    <row r="1256" spans="1:5" s="90" customFormat="1" ht="24" customHeight="1" hidden="1">
      <c r="A1256" s="119" t="s">
        <v>1074</v>
      </c>
      <c r="B1256" s="106"/>
      <c r="C1256" s="106"/>
      <c r="D1256" s="106"/>
      <c r="E1256" s="120">
        <f t="shared" si="22"/>
        <v>0</v>
      </c>
    </row>
    <row r="1257" spans="1:5" s="90" customFormat="1" ht="24" customHeight="1" hidden="1">
      <c r="A1257" s="119" t="s">
        <v>1075</v>
      </c>
      <c r="B1257" s="106"/>
      <c r="C1257" s="106"/>
      <c r="D1257" s="106"/>
      <c r="E1257" s="120">
        <f t="shared" si="22"/>
        <v>0</v>
      </c>
    </row>
    <row r="1258" spans="1:5" s="90" customFormat="1" ht="24" customHeight="1" hidden="1">
      <c r="A1258" s="119" t="s">
        <v>1076</v>
      </c>
      <c r="B1258" s="106"/>
      <c r="C1258" s="106"/>
      <c r="D1258" s="106"/>
      <c r="E1258" s="120">
        <f t="shared" si="22"/>
        <v>0</v>
      </c>
    </row>
    <row r="1259" spans="1:5" s="90" customFormat="1" ht="21" customHeight="1">
      <c r="A1259" s="119" t="s">
        <v>1077</v>
      </c>
      <c r="B1259" s="106">
        <f>SUM(B1260:B1262)</f>
        <v>0</v>
      </c>
      <c r="C1259" s="106">
        <f>SUM(C1260:C1262)</f>
        <v>0</v>
      </c>
      <c r="D1259" s="106">
        <f>SUM(D1260:D1262)</f>
        <v>0</v>
      </c>
      <c r="E1259" s="120">
        <f t="shared" si="22"/>
        <v>0</v>
      </c>
    </row>
    <row r="1260" spans="1:5" s="90" customFormat="1" ht="24" customHeight="1" hidden="1">
      <c r="A1260" s="119" t="s">
        <v>1078</v>
      </c>
      <c r="B1260" s="106"/>
      <c r="C1260" s="106"/>
      <c r="D1260" s="106"/>
      <c r="E1260" s="120">
        <f t="shared" si="22"/>
        <v>0</v>
      </c>
    </row>
    <row r="1261" spans="1:5" s="90" customFormat="1" ht="24" customHeight="1" hidden="1">
      <c r="A1261" s="119" t="s">
        <v>1079</v>
      </c>
      <c r="B1261" s="106"/>
      <c r="C1261" s="106"/>
      <c r="D1261" s="106"/>
      <c r="E1261" s="120">
        <f t="shared" si="22"/>
        <v>0</v>
      </c>
    </row>
    <row r="1262" spans="1:5" s="90" customFormat="1" ht="24" customHeight="1" hidden="1">
      <c r="A1262" s="119" t="s">
        <v>1080</v>
      </c>
      <c r="B1262" s="106"/>
      <c r="C1262" s="106"/>
      <c r="D1262" s="106"/>
      <c r="E1262" s="120">
        <f t="shared" si="22"/>
        <v>0</v>
      </c>
    </row>
    <row r="1263" spans="1:5" s="90" customFormat="1" ht="21" customHeight="1">
      <c r="A1263" s="119" t="s">
        <v>1081</v>
      </c>
      <c r="B1263" s="106">
        <f>SUM(B1264:B1268)</f>
        <v>89</v>
      </c>
      <c r="C1263" s="106">
        <f>SUM(C1264:C1268)</f>
        <v>0</v>
      </c>
      <c r="D1263" s="106">
        <f>SUM(D1264:D1268)</f>
        <v>0</v>
      </c>
      <c r="E1263" s="120">
        <f t="shared" si="22"/>
        <v>89</v>
      </c>
    </row>
    <row r="1264" spans="1:5" s="90" customFormat="1" ht="21" customHeight="1">
      <c r="A1264" s="119" t="s">
        <v>1082</v>
      </c>
      <c r="B1264" s="106">
        <v>80</v>
      </c>
      <c r="C1264" s="106"/>
      <c r="D1264" s="106"/>
      <c r="E1264" s="120">
        <f t="shared" si="22"/>
        <v>80</v>
      </c>
    </row>
    <row r="1265" spans="1:5" s="90" customFormat="1" ht="21" customHeight="1">
      <c r="A1265" s="119" t="s">
        <v>1083</v>
      </c>
      <c r="B1265" s="106">
        <v>9</v>
      </c>
      <c r="C1265" s="106"/>
      <c r="D1265" s="106"/>
      <c r="E1265" s="120">
        <f t="shared" si="22"/>
        <v>9</v>
      </c>
    </row>
    <row r="1266" spans="1:5" s="90" customFormat="1" ht="24" customHeight="1" hidden="1">
      <c r="A1266" s="119" t="s">
        <v>1084</v>
      </c>
      <c r="B1266" s="106"/>
      <c r="C1266" s="106"/>
      <c r="D1266" s="106"/>
      <c r="E1266" s="120">
        <f t="shared" si="22"/>
        <v>0</v>
      </c>
    </row>
    <row r="1267" spans="1:5" s="90" customFormat="1" ht="24" customHeight="1" hidden="1">
      <c r="A1267" s="119" t="s">
        <v>1085</v>
      </c>
      <c r="B1267" s="106"/>
      <c r="C1267" s="106"/>
      <c r="D1267" s="106"/>
      <c r="E1267" s="120">
        <f t="shared" si="22"/>
        <v>0</v>
      </c>
    </row>
    <row r="1268" spans="1:5" s="90" customFormat="1" ht="24" customHeight="1" hidden="1">
      <c r="A1268" s="119" t="s">
        <v>1086</v>
      </c>
      <c r="B1268" s="106"/>
      <c r="C1268" s="106"/>
      <c r="D1268" s="106"/>
      <c r="E1268" s="120">
        <f t="shared" si="22"/>
        <v>0</v>
      </c>
    </row>
    <row r="1269" spans="1:5" s="90" customFormat="1" ht="21" customHeight="1">
      <c r="A1269" s="119" t="s">
        <v>1087</v>
      </c>
      <c r="B1269" s="106">
        <v>0</v>
      </c>
      <c r="C1269" s="106">
        <v>0</v>
      </c>
      <c r="D1269" s="106">
        <v>0</v>
      </c>
      <c r="E1269" s="120">
        <f t="shared" si="22"/>
        <v>0</v>
      </c>
    </row>
    <row r="1270" spans="1:5" s="90" customFormat="1" ht="21" customHeight="1">
      <c r="A1270" s="119" t="s">
        <v>72</v>
      </c>
      <c r="B1270" s="106">
        <v>2600</v>
      </c>
      <c r="C1270" s="106">
        <v>0</v>
      </c>
      <c r="D1270" s="106">
        <v>0</v>
      </c>
      <c r="E1270" s="120">
        <f t="shared" si="22"/>
        <v>2600</v>
      </c>
    </row>
    <row r="1271" spans="1:5" s="90" customFormat="1" ht="24" customHeight="1" hidden="1">
      <c r="A1271" s="119" t="s">
        <v>1088</v>
      </c>
      <c r="B1271" s="106"/>
      <c r="C1271" s="106"/>
      <c r="D1271" s="106"/>
      <c r="E1271" s="120">
        <f t="shared" si="22"/>
        <v>0</v>
      </c>
    </row>
    <row r="1272" spans="1:5" s="90" customFormat="1" ht="21" customHeight="1">
      <c r="A1272" s="119" t="s">
        <v>1089</v>
      </c>
      <c r="B1272" s="106">
        <f>SUM(B1273)</f>
        <v>1000</v>
      </c>
      <c r="C1272" s="106">
        <f>SUM(C1273)</f>
        <v>1700</v>
      </c>
      <c r="D1272" s="106">
        <f>SUM(D1273)</f>
        <v>0</v>
      </c>
      <c r="E1272" s="120">
        <f t="shared" si="22"/>
        <v>2700</v>
      </c>
    </row>
    <row r="1273" spans="1:5" s="90" customFormat="1" ht="21" customHeight="1">
      <c r="A1273" s="119" t="s">
        <v>1090</v>
      </c>
      <c r="B1273" s="106">
        <f>SUM(B1274:B1277)</f>
        <v>1000</v>
      </c>
      <c r="C1273" s="106">
        <f>SUM(C1274:C1277)</f>
        <v>1700</v>
      </c>
      <c r="D1273" s="106">
        <f>SUM(D1274:D1277)</f>
        <v>0</v>
      </c>
      <c r="E1273" s="120">
        <f t="shared" si="22"/>
        <v>2700</v>
      </c>
    </row>
    <row r="1274" spans="1:5" s="90" customFormat="1" ht="21" customHeight="1">
      <c r="A1274" s="119" t="s">
        <v>1091</v>
      </c>
      <c r="B1274" s="106">
        <v>1000</v>
      </c>
      <c r="C1274" s="106">
        <v>1700</v>
      </c>
      <c r="D1274" s="106"/>
      <c r="E1274" s="120">
        <f t="shared" si="22"/>
        <v>2700</v>
      </c>
    </row>
    <row r="1275" spans="1:5" s="90" customFormat="1" ht="24" customHeight="1" hidden="1">
      <c r="A1275" s="119" t="s">
        <v>1092</v>
      </c>
      <c r="B1275" s="106"/>
      <c r="C1275" s="106"/>
      <c r="D1275" s="106"/>
      <c r="E1275" s="120">
        <f t="shared" si="22"/>
        <v>0</v>
      </c>
    </row>
    <row r="1276" spans="1:5" s="90" customFormat="1" ht="24" customHeight="1" hidden="1">
      <c r="A1276" s="119" t="s">
        <v>1093</v>
      </c>
      <c r="B1276" s="106"/>
      <c r="C1276" s="106"/>
      <c r="D1276" s="106"/>
      <c r="E1276" s="120">
        <f t="shared" si="22"/>
        <v>0</v>
      </c>
    </row>
    <row r="1277" spans="1:5" s="90" customFormat="1" ht="24" customHeight="1" hidden="1">
      <c r="A1277" s="119" t="s">
        <v>1094</v>
      </c>
      <c r="B1277" s="106"/>
      <c r="C1277" s="106"/>
      <c r="D1277" s="106"/>
      <c r="E1277" s="120">
        <f t="shared" si="22"/>
        <v>0</v>
      </c>
    </row>
    <row r="1278" spans="1:5" s="90" customFormat="1" ht="24" customHeight="1" hidden="1">
      <c r="A1278" s="119" t="s">
        <v>1095</v>
      </c>
      <c r="B1278" s="106"/>
      <c r="C1278" s="106"/>
      <c r="D1278" s="106"/>
      <c r="E1278" s="120">
        <f t="shared" si="22"/>
        <v>0</v>
      </c>
    </row>
    <row r="1279" spans="1:5" s="90" customFormat="1" ht="21" customHeight="1">
      <c r="A1279" s="119" t="s">
        <v>1096</v>
      </c>
      <c r="B1279" s="106">
        <f>SUM(B1280:B1281)</f>
        <v>6148</v>
      </c>
      <c r="C1279" s="106">
        <f>SUM(C1280:C1281)</f>
        <v>1225</v>
      </c>
      <c r="D1279" s="106">
        <f>SUM(D1280:D1281)</f>
        <v>-1000</v>
      </c>
      <c r="E1279" s="120">
        <f t="shared" si="22"/>
        <v>6373</v>
      </c>
    </row>
    <row r="1280" spans="1:5" s="90" customFormat="1" ht="24" customHeight="1" hidden="1">
      <c r="A1280" s="119" t="s">
        <v>1097</v>
      </c>
      <c r="B1280" s="106"/>
      <c r="C1280" s="106"/>
      <c r="D1280" s="106"/>
      <c r="E1280" s="120">
        <f t="shared" si="22"/>
        <v>0</v>
      </c>
    </row>
    <row r="1281" spans="1:5" s="90" customFormat="1" ht="21" customHeight="1">
      <c r="A1281" s="119" t="s">
        <v>1098</v>
      </c>
      <c r="B1281" s="106">
        <f>4148+2000</f>
        <v>6148</v>
      </c>
      <c r="C1281" s="106">
        <f>118+55+913+30+109</f>
        <v>1225</v>
      </c>
      <c r="D1281" s="106">
        <v>-1000</v>
      </c>
      <c r="E1281" s="120">
        <f t="shared" si="22"/>
        <v>6373</v>
      </c>
    </row>
    <row r="1282" spans="1:5" s="90" customFormat="1" ht="21" customHeight="1">
      <c r="A1282" s="119"/>
      <c r="B1282" s="106"/>
      <c r="C1282" s="106"/>
      <c r="D1282" s="106"/>
      <c r="E1282" s="120">
        <f t="shared" si="22"/>
        <v>0</v>
      </c>
    </row>
    <row r="1283" spans="1:5" s="90" customFormat="1" ht="21" customHeight="1">
      <c r="A1283" s="119" t="s">
        <v>1099</v>
      </c>
      <c r="B1283" s="106">
        <f>SUM(B6,B255,B258,B276,B364,B417,B473,B530,B647,B719,B793,B812,B923,B987,B1053,B1073,B1087,B1098,B1140,B1160,B1213,B1270,B1272,B1279)</f>
        <v>266191</v>
      </c>
      <c r="C1283" s="106">
        <f>SUM(C6,C255,C258,C276,C364,C417,C473,C530,C647,C719,C793,C812,C923,C987,C1053,C1073,C1087,C1098,C1140,C1160,C1213,C1270,C1272,C1279)</f>
        <v>19684</v>
      </c>
      <c r="D1283" s="106">
        <f>SUM(D6,D255,D258,D276,D364,D417,D473,D530,D647,D719,D793,D812,D923,D987,D1053,D1073,D1087,D1098,D1140,D1160,D1213,D1270,D1272,D1279)</f>
        <v>-62237</v>
      </c>
      <c r="E1283" s="120">
        <f>SUM(B1283:D1283)</f>
        <v>223638</v>
      </c>
    </row>
    <row r="1285" s="90" customFormat="1" ht="15"/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5895833333333333" right="0.5097222222222222" top="0.34930555555555554" bottom="0.55" header="0.30972222222222223" footer="0.30972222222222223"/>
  <pageSetup firstPageNumber="5" useFirstPageNumber="1" fitToHeight="0" horizontalDpi="600" verticalDpi="600" orientation="landscape" paperSize="9" scale="95"/>
  <headerFooter alignWithMargins="0">
    <oddFooter>&amp;C&amp;"宋体"&amp;12&amp;P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8"/>
  <sheetViews>
    <sheetView zoomScaleSheetLayoutView="100" workbookViewId="0" topLeftCell="A25">
      <selection activeCell="A81" sqref="A81"/>
    </sheetView>
  </sheetViews>
  <sheetFormatPr defaultColWidth="9.00390625" defaultRowHeight="13.5"/>
  <cols>
    <col min="1" max="1" width="10.00390625" style="90" customWidth="1"/>
    <col min="2" max="2" width="31.75390625" style="90" customWidth="1"/>
    <col min="3" max="3" width="19.50390625" style="90" customWidth="1"/>
    <col min="4" max="4" width="17.875" style="90" customWidth="1"/>
    <col min="5" max="5" width="19.25390625" style="90" customWidth="1"/>
    <col min="6" max="6" width="25.625" style="90" customWidth="1"/>
    <col min="7" max="252" width="9.00390625" style="90" customWidth="1"/>
  </cols>
  <sheetData>
    <row r="1" ht="14.25">
      <c r="A1" s="75" t="s">
        <v>7</v>
      </c>
    </row>
    <row r="2" spans="1:6" ht="46.5" customHeight="1">
      <c r="A2" s="91" t="s">
        <v>1100</v>
      </c>
      <c r="B2" s="91"/>
      <c r="C2" s="91"/>
      <c r="D2" s="91"/>
      <c r="E2" s="91"/>
      <c r="F2" s="91"/>
    </row>
    <row r="3" spans="1:6" ht="15">
      <c r="A3" s="92"/>
      <c r="B3" s="92"/>
      <c r="C3" s="51"/>
      <c r="D3" s="51"/>
      <c r="E3" s="51"/>
      <c r="F3" s="93" t="s">
        <v>21</v>
      </c>
    </row>
    <row r="4" spans="1:6" ht="14.25">
      <c r="A4" s="94" t="s">
        <v>1101</v>
      </c>
      <c r="B4" s="94" t="s">
        <v>1102</v>
      </c>
      <c r="C4" s="95" t="s">
        <v>127</v>
      </c>
      <c r="D4" s="95" t="s">
        <v>26</v>
      </c>
      <c r="E4" s="95" t="s">
        <v>27</v>
      </c>
      <c r="F4" s="95" t="s">
        <v>28</v>
      </c>
    </row>
    <row r="5" spans="1:6" ht="42" customHeight="1">
      <c r="A5" s="96"/>
      <c r="B5" s="96"/>
      <c r="C5" s="97"/>
      <c r="D5" s="98"/>
      <c r="E5" s="98"/>
      <c r="F5" s="98"/>
    </row>
    <row r="6" spans="1:6" ht="23.25" customHeight="1">
      <c r="A6" s="99" t="s">
        <v>1103</v>
      </c>
      <c r="B6" s="100"/>
      <c r="C6" s="101">
        <f aca="true" t="shared" si="0" ref="C6:F6">C7+C83</f>
        <v>274591</v>
      </c>
      <c r="D6" s="101">
        <f t="shared" si="0"/>
        <v>30867</v>
      </c>
      <c r="E6" s="101">
        <f t="shared" si="0"/>
        <v>-62237</v>
      </c>
      <c r="F6" s="101">
        <f t="shared" si="0"/>
        <v>243221</v>
      </c>
    </row>
    <row r="7" spans="1:6" ht="23.25" customHeight="1">
      <c r="A7" s="102" t="s">
        <v>1104</v>
      </c>
      <c r="B7" s="103"/>
      <c r="C7" s="104">
        <f aca="true" t="shared" si="1" ref="C7:F7">C8+C13+C24+C32+C39+C43+C46+C50+C53+C59+C62+C67+C70+C75+C78</f>
        <v>147512</v>
      </c>
      <c r="D7" s="104">
        <f t="shared" si="1"/>
        <v>29872</v>
      </c>
      <c r="E7" s="104">
        <f t="shared" si="1"/>
        <v>-32226</v>
      </c>
      <c r="F7" s="104">
        <f t="shared" si="1"/>
        <v>145158</v>
      </c>
    </row>
    <row r="8" spans="1:6" ht="23.25" customHeight="1">
      <c r="A8" s="105">
        <v>501</v>
      </c>
      <c r="B8" s="105" t="s">
        <v>1105</v>
      </c>
      <c r="C8" s="106">
        <f aca="true" t="shared" si="2" ref="C8:F8">C9+C10+C11+C12</f>
        <v>39011</v>
      </c>
      <c r="D8" s="101">
        <f t="shared" si="2"/>
        <v>6085</v>
      </c>
      <c r="E8" s="101">
        <f t="shared" si="2"/>
        <v>-7483</v>
      </c>
      <c r="F8" s="101">
        <f t="shared" si="2"/>
        <v>37613</v>
      </c>
    </row>
    <row r="9" spans="1:6" ht="23.25" customHeight="1">
      <c r="A9" s="105">
        <v>50101</v>
      </c>
      <c r="B9" s="105" t="s">
        <v>1106</v>
      </c>
      <c r="C9" s="106">
        <v>29361</v>
      </c>
      <c r="D9" s="101">
        <v>6085</v>
      </c>
      <c r="E9" s="101">
        <v>-6085</v>
      </c>
      <c r="F9" s="101">
        <f aca="true" t="shared" si="3" ref="F9:F23">SUM(C9+D9+E9)</f>
        <v>29361</v>
      </c>
    </row>
    <row r="10" spans="1:6" ht="23.25" customHeight="1">
      <c r="A10" s="105">
        <v>50102</v>
      </c>
      <c r="B10" s="105" t="s">
        <v>1107</v>
      </c>
      <c r="C10" s="106">
        <v>264</v>
      </c>
      <c r="D10" s="101">
        <v>0</v>
      </c>
      <c r="E10" s="101">
        <v>-264</v>
      </c>
      <c r="F10" s="101">
        <f t="shared" si="3"/>
        <v>0</v>
      </c>
    </row>
    <row r="11" spans="1:6" ht="23.25" customHeight="1">
      <c r="A11" s="105">
        <v>50103</v>
      </c>
      <c r="B11" s="105" t="s">
        <v>1108</v>
      </c>
      <c r="C11" s="106">
        <v>3524</v>
      </c>
      <c r="D11" s="101">
        <v>0</v>
      </c>
      <c r="E11" s="101">
        <v>0</v>
      </c>
      <c r="F11" s="101">
        <f t="shared" si="3"/>
        <v>3524</v>
      </c>
    </row>
    <row r="12" spans="1:6" ht="23.25" customHeight="1">
      <c r="A12" s="105">
        <v>50199</v>
      </c>
      <c r="B12" s="105" t="s">
        <v>1109</v>
      </c>
      <c r="C12" s="106">
        <v>5862</v>
      </c>
      <c r="D12" s="101">
        <v>0</v>
      </c>
      <c r="E12" s="101">
        <v>-1134</v>
      </c>
      <c r="F12" s="101">
        <f t="shared" si="3"/>
        <v>4728</v>
      </c>
    </row>
    <row r="13" spans="1:6" ht="23.25" customHeight="1">
      <c r="A13" s="105">
        <v>502</v>
      </c>
      <c r="B13" s="105" t="s">
        <v>1110</v>
      </c>
      <c r="C13" s="106">
        <f aca="true" t="shared" si="4" ref="C13:F13">SUM(C14:C23)</f>
        <v>11309</v>
      </c>
      <c r="D13" s="101">
        <f t="shared" si="4"/>
        <v>264</v>
      </c>
      <c r="E13" s="101">
        <f t="shared" si="4"/>
        <v>-3485</v>
      </c>
      <c r="F13" s="101">
        <f t="shared" si="4"/>
        <v>8088</v>
      </c>
    </row>
    <row r="14" spans="1:6" ht="23.25" customHeight="1">
      <c r="A14" s="105">
        <v>50201</v>
      </c>
      <c r="B14" s="105" t="s">
        <v>1111</v>
      </c>
      <c r="C14" s="106">
        <v>1423</v>
      </c>
      <c r="D14" s="101">
        <v>0</v>
      </c>
      <c r="E14" s="101">
        <v>-55</v>
      </c>
      <c r="F14" s="101">
        <f t="shared" si="3"/>
        <v>1368</v>
      </c>
    </row>
    <row r="15" spans="1:6" ht="23.25" customHeight="1">
      <c r="A15" s="105">
        <v>50202</v>
      </c>
      <c r="B15" s="105" t="s">
        <v>1112</v>
      </c>
      <c r="C15" s="106">
        <v>116</v>
      </c>
      <c r="D15" s="101">
        <v>0</v>
      </c>
      <c r="E15" s="101">
        <v>0</v>
      </c>
      <c r="F15" s="101">
        <f t="shared" si="3"/>
        <v>116</v>
      </c>
    </row>
    <row r="16" spans="1:6" ht="23.25" customHeight="1">
      <c r="A16" s="105">
        <v>50203</v>
      </c>
      <c r="B16" s="105" t="s">
        <v>1113</v>
      </c>
      <c r="C16" s="106">
        <v>150</v>
      </c>
      <c r="D16" s="101">
        <v>0</v>
      </c>
      <c r="E16" s="101">
        <v>0</v>
      </c>
      <c r="F16" s="101">
        <f t="shared" si="3"/>
        <v>150</v>
      </c>
    </row>
    <row r="17" spans="1:6" ht="23.25" customHeight="1">
      <c r="A17" s="105">
        <v>50204</v>
      </c>
      <c r="B17" s="105" t="s">
        <v>1114</v>
      </c>
      <c r="C17" s="106">
        <v>0</v>
      </c>
      <c r="D17" s="101">
        <v>0</v>
      </c>
      <c r="E17" s="101">
        <v>0</v>
      </c>
      <c r="F17" s="101">
        <f t="shared" si="3"/>
        <v>0</v>
      </c>
    </row>
    <row r="18" spans="1:6" ht="23.25" customHeight="1">
      <c r="A18" s="105">
        <v>50205</v>
      </c>
      <c r="B18" s="105" t="s">
        <v>1115</v>
      </c>
      <c r="C18" s="106">
        <v>0</v>
      </c>
      <c r="D18" s="101">
        <v>0</v>
      </c>
      <c r="E18" s="101">
        <v>0</v>
      </c>
      <c r="F18" s="101">
        <f t="shared" si="3"/>
        <v>0</v>
      </c>
    </row>
    <row r="19" spans="1:6" ht="23.25" customHeight="1">
      <c r="A19" s="105">
        <v>50206</v>
      </c>
      <c r="B19" s="105" t="s">
        <v>1116</v>
      </c>
      <c r="C19" s="106">
        <v>456</v>
      </c>
      <c r="D19" s="101">
        <v>0</v>
      </c>
      <c r="E19" s="101">
        <v>0</v>
      </c>
      <c r="F19" s="101">
        <f t="shared" si="3"/>
        <v>456</v>
      </c>
    </row>
    <row r="20" spans="1:6" ht="23.25" customHeight="1">
      <c r="A20" s="105">
        <v>50207</v>
      </c>
      <c r="B20" s="105" t="s">
        <v>1117</v>
      </c>
      <c r="C20" s="106">
        <v>5</v>
      </c>
      <c r="D20" s="101">
        <v>0</v>
      </c>
      <c r="E20" s="101">
        <v>0</v>
      </c>
      <c r="F20" s="101">
        <f t="shared" si="3"/>
        <v>5</v>
      </c>
    </row>
    <row r="21" spans="1:6" ht="23.25" customHeight="1">
      <c r="A21" s="105">
        <v>50208</v>
      </c>
      <c r="B21" s="105" t="s">
        <v>1118</v>
      </c>
      <c r="C21" s="106">
        <v>445</v>
      </c>
      <c r="D21" s="101">
        <v>0</v>
      </c>
      <c r="E21" s="101">
        <v>0</v>
      </c>
      <c r="F21" s="101">
        <f t="shared" si="3"/>
        <v>445</v>
      </c>
    </row>
    <row r="22" spans="1:6" ht="23.25" customHeight="1">
      <c r="A22" s="105">
        <v>50209</v>
      </c>
      <c r="B22" s="105" t="s">
        <v>1119</v>
      </c>
      <c r="C22" s="106">
        <v>0</v>
      </c>
      <c r="D22" s="101">
        <v>0</v>
      </c>
      <c r="E22" s="101">
        <v>0</v>
      </c>
      <c r="F22" s="101">
        <f t="shared" si="3"/>
        <v>0</v>
      </c>
    </row>
    <row r="23" spans="1:6" ht="23.25" customHeight="1">
      <c r="A23" s="105">
        <v>50299</v>
      </c>
      <c r="B23" s="105" t="s">
        <v>1120</v>
      </c>
      <c r="C23" s="106">
        <v>8714</v>
      </c>
      <c r="D23" s="101">
        <v>264</v>
      </c>
      <c r="E23" s="101">
        <v>-3430</v>
      </c>
      <c r="F23" s="101">
        <f t="shared" si="3"/>
        <v>5548</v>
      </c>
    </row>
    <row r="24" spans="1:6" ht="23.25" customHeight="1">
      <c r="A24" s="105">
        <v>503</v>
      </c>
      <c r="B24" s="105" t="s">
        <v>1121</v>
      </c>
      <c r="C24" s="106">
        <f aca="true" t="shared" si="5" ref="C24:F24">C25+C26+C27+C28+C29+C30+C31</f>
        <v>0</v>
      </c>
      <c r="D24" s="101">
        <f t="shared" si="5"/>
        <v>0</v>
      </c>
      <c r="E24" s="101">
        <f t="shared" si="5"/>
        <v>0</v>
      </c>
      <c r="F24" s="101">
        <f t="shared" si="5"/>
        <v>0</v>
      </c>
    </row>
    <row r="25" spans="1:6" ht="23.25" customHeight="1">
      <c r="A25" s="105">
        <v>50301</v>
      </c>
      <c r="B25" s="105" t="s">
        <v>1122</v>
      </c>
      <c r="C25" s="106">
        <v>0</v>
      </c>
      <c r="D25" s="101">
        <v>0</v>
      </c>
      <c r="E25" s="101">
        <v>0</v>
      </c>
      <c r="F25" s="101">
        <f aca="true" t="shared" si="6" ref="F25:F31">SUM(C25+D25-E25)</f>
        <v>0</v>
      </c>
    </row>
    <row r="26" spans="1:6" ht="23.25" customHeight="1">
      <c r="A26" s="105">
        <v>50302</v>
      </c>
      <c r="B26" s="105" t="s">
        <v>1123</v>
      </c>
      <c r="C26" s="106">
        <v>0</v>
      </c>
      <c r="D26" s="101">
        <v>0</v>
      </c>
      <c r="E26" s="101">
        <v>0</v>
      </c>
      <c r="F26" s="101">
        <f t="shared" si="6"/>
        <v>0</v>
      </c>
    </row>
    <row r="27" spans="1:6" ht="23.25" customHeight="1">
      <c r="A27" s="105">
        <v>50303</v>
      </c>
      <c r="B27" s="105" t="s">
        <v>1124</v>
      </c>
      <c r="C27" s="106">
        <v>0</v>
      </c>
      <c r="D27" s="101">
        <v>0</v>
      </c>
      <c r="E27" s="101">
        <v>0</v>
      </c>
      <c r="F27" s="101">
        <f t="shared" si="6"/>
        <v>0</v>
      </c>
    </row>
    <row r="28" spans="1:6" ht="23.25" customHeight="1">
      <c r="A28" s="105">
        <v>50304</v>
      </c>
      <c r="B28" s="105" t="s">
        <v>1125</v>
      </c>
      <c r="C28" s="106">
        <v>0</v>
      </c>
      <c r="D28" s="101">
        <v>0</v>
      </c>
      <c r="E28" s="101">
        <v>0</v>
      </c>
      <c r="F28" s="101">
        <f t="shared" si="6"/>
        <v>0</v>
      </c>
    </row>
    <row r="29" spans="1:6" ht="23.25" customHeight="1">
      <c r="A29" s="105">
        <v>50305</v>
      </c>
      <c r="B29" s="105" t="s">
        <v>1126</v>
      </c>
      <c r="C29" s="106">
        <v>0</v>
      </c>
      <c r="D29" s="101">
        <v>0</v>
      </c>
      <c r="E29" s="101">
        <v>0</v>
      </c>
      <c r="F29" s="101">
        <f t="shared" si="6"/>
        <v>0</v>
      </c>
    </row>
    <row r="30" spans="1:6" ht="23.25" customHeight="1">
      <c r="A30" s="105">
        <v>50306</v>
      </c>
      <c r="B30" s="105" t="s">
        <v>1127</v>
      </c>
      <c r="C30" s="106">
        <v>0</v>
      </c>
      <c r="D30" s="101">
        <v>0</v>
      </c>
      <c r="E30" s="101">
        <v>0</v>
      </c>
      <c r="F30" s="101">
        <f t="shared" si="6"/>
        <v>0</v>
      </c>
    </row>
    <row r="31" spans="1:6" ht="23.25" customHeight="1">
      <c r="A31" s="105">
        <v>50399</v>
      </c>
      <c r="B31" s="105" t="s">
        <v>1128</v>
      </c>
      <c r="C31" s="106">
        <v>0</v>
      </c>
      <c r="D31" s="101">
        <v>0</v>
      </c>
      <c r="E31" s="101">
        <v>0</v>
      </c>
      <c r="F31" s="101">
        <f t="shared" si="6"/>
        <v>0</v>
      </c>
    </row>
    <row r="32" spans="1:6" ht="23.25" customHeight="1">
      <c r="A32" s="105">
        <v>504</v>
      </c>
      <c r="B32" s="105" t="s">
        <v>1129</v>
      </c>
      <c r="C32" s="106">
        <f aca="true" t="shared" si="7" ref="C32:F32">C33+C34+C35+C36+C37+C38</f>
        <v>0</v>
      </c>
      <c r="D32" s="101">
        <f t="shared" si="7"/>
        <v>0</v>
      </c>
      <c r="E32" s="101">
        <f t="shared" si="7"/>
        <v>0</v>
      </c>
      <c r="F32" s="101">
        <f t="shared" si="7"/>
        <v>0</v>
      </c>
    </row>
    <row r="33" spans="1:6" ht="23.25" customHeight="1">
      <c r="A33" s="105">
        <v>50401</v>
      </c>
      <c r="B33" s="105" t="s">
        <v>1122</v>
      </c>
      <c r="C33" s="106">
        <v>0</v>
      </c>
      <c r="D33" s="101">
        <v>0</v>
      </c>
      <c r="E33" s="101">
        <v>0</v>
      </c>
      <c r="F33" s="101">
        <f aca="true" t="shared" si="8" ref="F33:F38">SUM(C33+D33-E33)</f>
        <v>0</v>
      </c>
    </row>
    <row r="34" spans="1:6" ht="23.25" customHeight="1">
      <c r="A34" s="105">
        <v>50402</v>
      </c>
      <c r="B34" s="105" t="s">
        <v>1123</v>
      </c>
      <c r="C34" s="106">
        <v>0</v>
      </c>
      <c r="D34" s="101">
        <v>0</v>
      </c>
      <c r="E34" s="101">
        <v>0</v>
      </c>
      <c r="F34" s="101">
        <f t="shared" si="8"/>
        <v>0</v>
      </c>
    </row>
    <row r="35" spans="1:6" ht="23.25" customHeight="1">
      <c r="A35" s="105">
        <v>50403</v>
      </c>
      <c r="B35" s="105" t="s">
        <v>1124</v>
      </c>
      <c r="C35" s="106">
        <v>0</v>
      </c>
      <c r="D35" s="101">
        <v>0</v>
      </c>
      <c r="E35" s="101">
        <v>0</v>
      </c>
      <c r="F35" s="101">
        <f t="shared" si="8"/>
        <v>0</v>
      </c>
    </row>
    <row r="36" spans="1:6" ht="23.25" customHeight="1">
      <c r="A36" s="105">
        <v>50404</v>
      </c>
      <c r="B36" s="105" t="s">
        <v>1126</v>
      </c>
      <c r="C36" s="106">
        <v>0</v>
      </c>
      <c r="D36" s="101">
        <v>0</v>
      </c>
      <c r="E36" s="101">
        <v>0</v>
      </c>
      <c r="F36" s="101">
        <f t="shared" si="8"/>
        <v>0</v>
      </c>
    </row>
    <row r="37" spans="1:6" ht="23.25" customHeight="1">
      <c r="A37" s="105">
        <v>50405</v>
      </c>
      <c r="B37" s="105" t="s">
        <v>1127</v>
      </c>
      <c r="C37" s="106">
        <v>0</v>
      </c>
      <c r="D37" s="101">
        <v>0</v>
      </c>
      <c r="E37" s="101">
        <v>0</v>
      </c>
      <c r="F37" s="101">
        <f t="shared" si="8"/>
        <v>0</v>
      </c>
    </row>
    <row r="38" spans="1:6" ht="23.25" customHeight="1">
      <c r="A38" s="105">
        <v>50499</v>
      </c>
      <c r="B38" s="105" t="s">
        <v>1128</v>
      </c>
      <c r="C38" s="106">
        <v>0</v>
      </c>
      <c r="D38" s="101">
        <v>0</v>
      </c>
      <c r="E38" s="101">
        <v>0</v>
      </c>
      <c r="F38" s="101">
        <f t="shared" si="8"/>
        <v>0</v>
      </c>
    </row>
    <row r="39" spans="1:6" ht="23.25" customHeight="1">
      <c r="A39" s="105">
        <v>505</v>
      </c>
      <c r="B39" s="105" t="s">
        <v>1130</v>
      </c>
      <c r="C39" s="106">
        <f aca="true" t="shared" si="9" ref="C39:F39">C40+C41+C42</f>
        <v>64860</v>
      </c>
      <c r="D39" s="101">
        <f t="shared" si="9"/>
        <v>9415</v>
      </c>
      <c r="E39" s="101">
        <f t="shared" si="9"/>
        <v>-9432</v>
      </c>
      <c r="F39" s="101">
        <f t="shared" si="9"/>
        <v>64843</v>
      </c>
    </row>
    <row r="40" spans="1:6" ht="23.25" customHeight="1">
      <c r="A40" s="105">
        <v>50501</v>
      </c>
      <c r="B40" s="105" t="s">
        <v>1131</v>
      </c>
      <c r="C40" s="106">
        <v>63999</v>
      </c>
      <c r="D40" s="101">
        <v>9415</v>
      </c>
      <c r="E40" s="101">
        <v>-9415</v>
      </c>
      <c r="F40" s="101">
        <f>SUM(C40+D40+E40)</f>
        <v>63999</v>
      </c>
    </row>
    <row r="41" spans="1:6" ht="23.25" customHeight="1">
      <c r="A41" s="105">
        <v>50502</v>
      </c>
      <c r="B41" s="105" t="s">
        <v>1132</v>
      </c>
      <c r="C41" s="106">
        <v>861</v>
      </c>
      <c r="D41" s="101">
        <v>0</v>
      </c>
      <c r="E41" s="101">
        <v>-17</v>
      </c>
      <c r="F41" s="101">
        <f>SUM(C41+D41+E41)</f>
        <v>844</v>
      </c>
    </row>
    <row r="42" spans="1:6" ht="23.25" customHeight="1">
      <c r="A42" s="105">
        <v>50599</v>
      </c>
      <c r="B42" s="105" t="s">
        <v>1133</v>
      </c>
      <c r="C42" s="106">
        <v>0</v>
      </c>
      <c r="D42" s="101">
        <v>0</v>
      </c>
      <c r="E42" s="101">
        <v>0</v>
      </c>
      <c r="F42" s="101">
        <f>SUM(C42+D42-E42)</f>
        <v>0</v>
      </c>
    </row>
    <row r="43" spans="1:6" ht="23.25" customHeight="1">
      <c r="A43" s="107">
        <v>506</v>
      </c>
      <c r="B43" s="107" t="s">
        <v>1134</v>
      </c>
      <c r="C43" s="101">
        <f>+C44+C45</f>
        <v>0</v>
      </c>
      <c r="D43" s="101">
        <f>+D44+D45</f>
        <v>0</v>
      </c>
      <c r="E43" s="101">
        <f>+E44+E45</f>
        <v>0</v>
      </c>
      <c r="F43" s="101">
        <f>SUM(C43+D43)</f>
        <v>0</v>
      </c>
    </row>
    <row r="44" spans="1:6" ht="23.25" customHeight="1">
      <c r="A44" s="107">
        <v>50601</v>
      </c>
      <c r="B44" s="107" t="s">
        <v>1135</v>
      </c>
      <c r="C44" s="101">
        <v>0</v>
      </c>
      <c r="D44" s="101">
        <v>0</v>
      </c>
      <c r="E44" s="101">
        <v>0</v>
      </c>
      <c r="F44" s="101">
        <f aca="true" t="shared" si="10" ref="F44:F49">SUM(C44+D44-E44)</f>
        <v>0</v>
      </c>
    </row>
    <row r="45" spans="1:6" ht="23.25" customHeight="1">
      <c r="A45" s="107">
        <v>50602</v>
      </c>
      <c r="B45" s="107" t="s">
        <v>1136</v>
      </c>
      <c r="C45" s="101">
        <v>0</v>
      </c>
      <c r="D45" s="101">
        <v>0</v>
      </c>
      <c r="E45" s="101">
        <v>0</v>
      </c>
      <c r="F45" s="101">
        <f t="shared" si="10"/>
        <v>0</v>
      </c>
    </row>
    <row r="46" spans="1:6" ht="23.25" customHeight="1">
      <c r="A46" s="107">
        <v>507</v>
      </c>
      <c r="B46" s="107" t="s">
        <v>1137</v>
      </c>
      <c r="C46" s="101">
        <f aca="true" t="shared" si="11" ref="C46:F46">C47+C48+C49</f>
        <v>0</v>
      </c>
      <c r="D46" s="101">
        <f t="shared" si="11"/>
        <v>0</v>
      </c>
      <c r="E46" s="101">
        <f t="shared" si="11"/>
        <v>0</v>
      </c>
      <c r="F46" s="101">
        <f t="shared" si="11"/>
        <v>0</v>
      </c>
    </row>
    <row r="47" spans="1:6" ht="23.25" customHeight="1">
      <c r="A47" s="107">
        <v>50701</v>
      </c>
      <c r="B47" s="107" t="s">
        <v>1138</v>
      </c>
      <c r="C47" s="101">
        <v>0</v>
      </c>
      <c r="D47" s="101">
        <v>0</v>
      </c>
      <c r="E47" s="101">
        <v>0</v>
      </c>
      <c r="F47" s="101">
        <f t="shared" si="10"/>
        <v>0</v>
      </c>
    </row>
    <row r="48" spans="1:6" ht="23.25" customHeight="1">
      <c r="A48" s="107">
        <v>50702</v>
      </c>
      <c r="B48" s="107" t="s">
        <v>1139</v>
      </c>
      <c r="C48" s="101">
        <v>0</v>
      </c>
      <c r="D48" s="101">
        <v>0</v>
      </c>
      <c r="E48" s="101">
        <v>0</v>
      </c>
      <c r="F48" s="101">
        <f t="shared" si="10"/>
        <v>0</v>
      </c>
    </row>
    <row r="49" spans="1:6" ht="23.25" customHeight="1">
      <c r="A49" s="107">
        <v>50799</v>
      </c>
      <c r="B49" s="107" t="s">
        <v>1140</v>
      </c>
      <c r="C49" s="101">
        <v>0</v>
      </c>
      <c r="D49" s="101">
        <v>0</v>
      </c>
      <c r="E49" s="101">
        <v>0</v>
      </c>
      <c r="F49" s="101">
        <f t="shared" si="10"/>
        <v>0</v>
      </c>
    </row>
    <row r="50" spans="1:6" ht="23.25" customHeight="1">
      <c r="A50" s="107">
        <v>508</v>
      </c>
      <c r="B50" s="107" t="s">
        <v>1141</v>
      </c>
      <c r="C50" s="101">
        <f aca="true" t="shared" si="12" ref="C50:F50">C51+C52</f>
        <v>0</v>
      </c>
      <c r="D50" s="101">
        <f t="shared" si="12"/>
        <v>0</v>
      </c>
      <c r="E50" s="101">
        <f t="shared" si="12"/>
        <v>0</v>
      </c>
      <c r="F50" s="101">
        <f t="shared" si="12"/>
        <v>0</v>
      </c>
    </row>
    <row r="51" spans="1:6" ht="23.25" customHeight="1">
      <c r="A51" s="107">
        <v>50801</v>
      </c>
      <c r="B51" s="107" t="s">
        <v>1142</v>
      </c>
      <c r="C51" s="101">
        <v>0</v>
      </c>
      <c r="D51" s="101">
        <v>0</v>
      </c>
      <c r="E51" s="101">
        <v>0</v>
      </c>
      <c r="F51" s="101">
        <f aca="true" t="shared" si="13" ref="F51:F58">SUM(C51+D51-E51)</f>
        <v>0</v>
      </c>
    </row>
    <row r="52" spans="1:6" ht="23.25" customHeight="1">
      <c r="A52" s="107">
        <v>50802</v>
      </c>
      <c r="B52" s="107" t="s">
        <v>1143</v>
      </c>
      <c r="C52" s="101">
        <v>0</v>
      </c>
      <c r="D52" s="101">
        <v>0</v>
      </c>
      <c r="E52" s="101">
        <v>0</v>
      </c>
      <c r="F52" s="101">
        <f t="shared" si="13"/>
        <v>0</v>
      </c>
    </row>
    <row r="53" spans="1:6" ht="23.25" customHeight="1">
      <c r="A53" s="105">
        <v>509</v>
      </c>
      <c r="B53" s="105" t="s">
        <v>1144</v>
      </c>
      <c r="C53" s="106">
        <f aca="true" t="shared" si="14" ref="C53:F53">C54+C55+C56+C57+C58</f>
        <v>16685</v>
      </c>
      <c r="D53" s="101">
        <f t="shared" si="14"/>
        <v>0</v>
      </c>
      <c r="E53" s="101">
        <f t="shared" si="14"/>
        <v>-11826</v>
      </c>
      <c r="F53" s="101">
        <f t="shared" si="14"/>
        <v>4859</v>
      </c>
    </row>
    <row r="54" spans="1:6" ht="23.25" customHeight="1">
      <c r="A54" s="105">
        <v>50901</v>
      </c>
      <c r="B54" s="105" t="s">
        <v>1145</v>
      </c>
      <c r="C54" s="106">
        <v>160</v>
      </c>
      <c r="D54" s="101">
        <v>0</v>
      </c>
      <c r="E54" s="101">
        <v>0</v>
      </c>
      <c r="F54" s="101">
        <f>SUM(C54+D54+E54)</f>
        <v>160</v>
      </c>
    </row>
    <row r="55" spans="1:6" ht="23.25" customHeight="1">
      <c r="A55" s="105">
        <v>50902</v>
      </c>
      <c r="B55" s="105" t="s">
        <v>1146</v>
      </c>
      <c r="C55" s="106">
        <v>0</v>
      </c>
      <c r="D55" s="101">
        <v>0</v>
      </c>
      <c r="E55" s="101">
        <v>0</v>
      </c>
      <c r="F55" s="101">
        <f t="shared" si="13"/>
        <v>0</v>
      </c>
    </row>
    <row r="56" spans="1:6" ht="23.25" customHeight="1">
      <c r="A56" s="105">
        <v>50903</v>
      </c>
      <c r="B56" s="105" t="s">
        <v>1147</v>
      </c>
      <c r="C56" s="106">
        <v>0</v>
      </c>
      <c r="D56" s="101">
        <v>0</v>
      </c>
      <c r="E56" s="101">
        <v>0</v>
      </c>
      <c r="F56" s="101">
        <f t="shared" si="13"/>
        <v>0</v>
      </c>
    </row>
    <row r="57" spans="1:6" ht="23.25" customHeight="1">
      <c r="A57" s="105">
        <v>50905</v>
      </c>
      <c r="B57" s="105" t="s">
        <v>1148</v>
      </c>
      <c r="C57" s="106">
        <v>16525</v>
      </c>
      <c r="D57" s="101">
        <v>0</v>
      </c>
      <c r="E57" s="101">
        <v>-11826</v>
      </c>
      <c r="F57" s="101">
        <f>SUM(C57+D57+E57)</f>
        <v>4699</v>
      </c>
    </row>
    <row r="58" spans="1:6" ht="23.25" customHeight="1">
      <c r="A58" s="105">
        <v>50999</v>
      </c>
      <c r="B58" s="105" t="s">
        <v>1149</v>
      </c>
      <c r="C58" s="106">
        <v>0</v>
      </c>
      <c r="D58" s="101">
        <v>0</v>
      </c>
      <c r="E58" s="101">
        <v>0</v>
      </c>
      <c r="F58" s="101">
        <f t="shared" si="13"/>
        <v>0</v>
      </c>
    </row>
    <row r="59" spans="1:6" ht="23.25" customHeight="1">
      <c r="A59" s="107">
        <v>510</v>
      </c>
      <c r="B59" s="107" t="s">
        <v>1150</v>
      </c>
      <c r="C59" s="101">
        <f aca="true" t="shared" si="15" ref="C59:F59">C60+C61</f>
        <v>0</v>
      </c>
      <c r="D59" s="101">
        <f t="shared" si="15"/>
        <v>0</v>
      </c>
      <c r="E59" s="101">
        <f t="shared" si="15"/>
        <v>0</v>
      </c>
      <c r="F59" s="101">
        <f t="shared" si="15"/>
        <v>0</v>
      </c>
    </row>
    <row r="60" spans="1:6" ht="23.25" customHeight="1">
      <c r="A60" s="107">
        <v>51002</v>
      </c>
      <c r="B60" s="107" t="s">
        <v>1151</v>
      </c>
      <c r="C60" s="101">
        <v>0</v>
      </c>
      <c r="D60" s="101">
        <v>0</v>
      </c>
      <c r="E60" s="101">
        <v>0</v>
      </c>
      <c r="F60" s="101">
        <f aca="true" t="shared" si="16" ref="F60:F66">SUM(C60+D60-E60)</f>
        <v>0</v>
      </c>
    </row>
    <row r="61" spans="1:6" ht="23.25" customHeight="1">
      <c r="A61" s="107">
        <v>51003</v>
      </c>
      <c r="B61" s="107" t="s">
        <v>1152</v>
      </c>
      <c r="C61" s="101">
        <v>0</v>
      </c>
      <c r="D61" s="101">
        <v>0</v>
      </c>
      <c r="E61" s="101">
        <v>0</v>
      </c>
      <c r="F61" s="101">
        <f t="shared" si="16"/>
        <v>0</v>
      </c>
    </row>
    <row r="62" spans="1:6" ht="23.25" customHeight="1">
      <c r="A62" s="105">
        <v>511</v>
      </c>
      <c r="B62" s="105" t="s">
        <v>1153</v>
      </c>
      <c r="C62" s="106">
        <f aca="true" t="shared" si="17" ref="C62:F62">C63+C64+C65+C66</f>
        <v>1000</v>
      </c>
      <c r="D62" s="101">
        <f t="shared" si="17"/>
        <v>1700</v>
      </c>
      <c r="E62" s="101">
        <f t="shared" si="17"/>
        <v>0</v>
      </c>
      <c r="F62" s="101">
        <f t="shared" si="17"/>
        <v>2700</v>
      </c>
    </row>
    <row r="63" spans="1:6" ht="23.25" customHeight="1">
      <c r="A63" s="105">
        <v>51101</v>
      </c>
      <c r="B63" s="105" t="s">
        <v>1154</v>
      </c>
      <c r="C63" s="106">
        <v>1000</v>
      </c>
      <c r="D63" s="101">
        <v>1700</v>
      </c>
      <c r="E63" s="101">
        <v>0</v>
      </c>
      <c r="F63" s="101">
        <f>SUM(C63+D63+E63)</f>
        <v>2700</v>
      </c>
    </row>
    <row r="64" spans="1:6" ht="23.25" customHeight="1">
      <c r="A64" s="105">
        <v>51102</v>
      </c>
      <c r="B64" s="105" t="s">
        <v>1155</v>
      </c>
      <c r="C64" s="106">
        <v>0</v>
      </c>
      <c r="D64" s="101">
        <v>0</v>
      </c>
      <c r="E64" s="101">
        <v>0</v>
      </c>
      <c r="F64" s="101">
        <f t="shared" si="16"/>
        <v>0</v>
      </c>
    </row>
    <row r="65" spans="1:6" ht="23.25" customHeight="1">
      <c r="A65" s="105">
        <v>51103</v>
      </c>
      <c r="B65" s="105" t="s">
        <v>1156</v>
      </c>
      <c r="C65" s="106">
        <v>0</v>
      </c>
      <c r="D65" s="101">
        <v>0</v>
      </c>
      <c r="E65" s="101">
        <v>0</v>
      </c>
      <c r="F65" s="101">
        <f t="shared" si="16"/>
        <v>0</v>
      </c>
    </row>
    <row r="66" spans="1:6" ht="23.25" customHeight="1">
      <c r="A66" s="105">
        <v>51104</v>
      </c>
      <c r="B66" s="105" t="s">
        <v>1157</v>
      </c>
      <c r="C66" s="106">
        <v>0</v>
      </c>
      <c r="D66" s="101">
        <v>0</v>
      </c>
      <c r="E66" s="101">
        <v>0</v>
      </c>
      <c r="F66" s="101">
        <f t="shared" si="16"/>
        <v>0</v>
      </c>
    </row>
    <row r="67" spans="1:6" ht="23.25" customHeight="1">
      <c r="A67" s="105">
        <v>512</v>
      </c>
      <c r="B67" s="105" t="s">
        <v>94</v>
      </c>
      <c r="C67" s="106">
        <f aca="true" t="shared" si="18" ref="C67:F67">C68+C69</f>
        <v>400</v>
      </c>
      <c r="D67" s="101">
        <f t="shared" si="18"/>
        <v>7183</v>
      </c>
      <c r="E67" s="101">
        <f t="shared" si="18"/>
        <v>0</v>
      </c>
      <c r="F67" s="101">
        <f t="shared" si="18"/>
        <v>7583</v>
      </c>
    </row>
    <row r="68" spans="1:6" ht="23.25" customHeight="1">
      <c r="A68" s="105">
        <v>51201</v>
      </c>
      <c r="B68" s="105" t="s">
        <v>1158</v>
      </c>
      <c r="C68" s="106">
        <v>400</v>
      </c>
      <c r="D68" s="101">
        <v>7183</v>
      </c>
      <c r="E68" s="101">
        <v>0</v>
      </c>
      <c r="F68" s="101">
        <f>SUM(C68+D68+E68)</f>
        <v>7583</v>
      </c>
    </row>
    <row r="69" spans="1:6" ht="23.25" customHeight="1">
      <c r="A69" s="105">
        <v>51202</v>
      </c>
      <c r="B69" s="105" t="s">
        <v>1159</v>
      </c>
      <c r="C69" s="106">
        <v>0</v>
      </c>
      <c r="D69" s="101">
        <v>0</v>
      </c>
      <c r="E69" s="101">
        <v>0</v>
      </c>
      <c r="F69" s="101">
        <f aca="true" t="shared" si="19" ref="F69:F74">SUM(C69+D69-E69)</f>
        <v>0</v>
      </c>
    </row>
    <row r="70" spans="1:6" ht="23.25" customHeight="1">
      <c r="A70" s="105">
        <v>513</v>
      </c>
      <c r="B70" s="105" t="s">
        <v>80</v>
      </c>
      <c r="C70" s="106">
        <f aca="true" t="shared" si="20" ref="C70:F70">C71+C72+C73+C74</f>
        <v>8000</v>
      </c>
      <c r="D70" s="101">
        <f t="shared" si="20"/>
        <v>4000</v>
      </c>
      <c r="E70" s="101">
        <f t="shared" si="20"/>
        <v>0</v>
      </c>
      <c r="F70" s="101">
        <f t="shared" si="20"/>
        <v>12000</v>
      </c>
    </row>
    <row r="71" spans="1:6" ht="23.25" customHeight="1">
      <c r="A71" s="105">
        <v>51301</v>
      </c>
      <c r="B71" s="105" t="s">
        <v>1160</v>
      </c>
      <c r="C71" s="106">
        <v>8000</v>
      </c>
      <c r="D71" s="101">
        <v>4000</v>
      </c>
      <c r="E71" s="101">
        <v>0</v>
      </c>
      <c r="F71" s="101">
        <f>SUM(C71+D71+E71)</f>
        <v>12000</v>
      </c>
    </row>
    <row r="72" spans="1:6" ht="23.25" customHeight="1">
      <c r="A72" s="105">
        <v>51302</v>
      </c>
      <c r="B72" s="105" t="s">
        <v>1161</v>
      </c>
      <c r="C72" s="106">
        <v>0</v>
      </c>
      <c r="D72" s="101">
        <v>0</v>
      </c>
      <c r="E72" s="101">
        <v>0</v>
      </c>
      <c r="F72" s="101">
        <f t="shared" si="19"/>
        <v>0</v>
      </c>
    </row>
    <row r="73" spans="1:6" ht="23.25" customHeight="1">
      <c r="A73" s="105">
        <v>51303</v>
      </c>
      <c r="B73" s="105" t="s">
        <v>1162</v>
      </c>
      <c r="C73" s="106">
        <v>0</v>
      </c>
      <c r="D73" s="101">
        <v>0</v>
      </c>
      <c r="E73" s="101">
        <v>0</v>
      </c>
      <c r="F73" s="101">
        <f t="shared" si="19"/>
        <v>0</v>
      </c>
    </row>
    <row r="74" spans="1:6" ht="23.25" customHeight="1">
      <c r="A74" s="105">
        <v>51304</v>
      </c>
      <c r="B74" s="105" t="s">
        <v>1163</v>
      </c>
      <c r="C74" s="106">
        <v>0</v>
      </c>
      <c r="D74" s="101">
        <v>0</v>
      </c>
      <c r="E74" s="101">
        <v>0</v>
      </c>
      <c r="F74" s="101">
        <f t="shared" si="19"/>
        <v>0</v>
      </c>
    </row>
    <row r="75" spans="1:6" ht="23.25" customHeight="1">
      <c r="A75" s="105">
        <v>514</v>
      </c>
      <c r="B75" s="105" t="s">
        <v>1164</v>
      </c>
      <c r="C75" s="106">
        <f aca="true" t="shared" si="21" ref="C75:F75">C76+C77</f>
        <v>2600</v>
      </c>
      <c r="D75" s="101">
        <f t="shared" si="21"/>
        <v>0</v>
      </c>
      <c r="E75" s="101">
        <f t="shared" si="21"/>
        <v>0</v>
      </c>
      <c r="F75" s="101">
        <f t="shared" si="21"/>
        <v>2600</v>
      </c>
    </row>
    <row r="76" spans="1:6" ht="23.25" customHeight="1">
      <c r="A76" s="105">
        <v>51401</v>
      </c>
      <c r="B76" s="105" t="s">
        <v>1165</v>
      </c>
      <c r="C76" s="106">
        <v>2600</v>
      </c>
      <c r="D76" s="101">
        <v>0</v>
      </c>
      <c r="E76" s="101">
        <v>0</v>
      </c>
      <c r="F76" s="101">
        <f>SUM(C76+D76+E76)</f>
        <v>2600</v>
      </c>
    </row>
    <row r="77" spans="1:6" ht="23.25" customHeight="1">
      <c r="A77" s="105">
        <v>51402</v>
      </c>
      <c r="B77" s="105" t="s">
        <v>1166</v>
      </c>
      <c r="C77" s="106">
        <v>0</v>
      </c>
      <c r="D77" s="101">
        <v>0</v>
      </c>
      <c r="E77" s="101">
        <v>0</v>
      </c>
      <c r="F77" s="101">
        <f aca="true" t="shared" si="22" ref="F77:F81">SUM(C77+D77-E77)</f>
        <v>0</v>
      </c>
    </row>
    <row r="78" spans="1:6" ht="23.25" customHeight="1">
      <c r="A78" s="105">
        <v>599</v>
      </c>
      <c r="B78" s="105" t="s">
        <v>1167</v>
      </c>
      <c r="C78" s="106">
        <f aca="true" t="shared" si="23" ref="C78:F78">SUM(C79:C82)</f>
        <v>3647</v>
      </c>
      <c r="D78" s="101">
        <f t="shared" si="23"/>
        <v>1225</v>
      </c>
      <c r="E78" s="101">
        <f t="shared" si="23"/>
        <v>0</v>
      </c>
      <c r="F78" s="101">
        <f t="shared" si="23"/>
        <v>4872</v>
      </c>
    </row>
    <row r="79" spans="1:6" ht="23.25" customHeight="1">
      <c r="A79" s="105">
        <v>59906</v>
      </c>
      <c r="B79" s="105" t="s">
        <v>1168</v>
      </c>
      <c r="C79" s="106">
        <v>0</v>
      </c>
      <c r="D79" s="101">
        <v>0</v>
      </c>
      <c r="E79" s="101">
        <v>0</v>
      </c>
      <c r="F79" s="101">
        <f t="shared" si="22"/>
        <v>0</v>
      </c>
    </row>
    <row r="80" spans="1:6" ht="23.25" customHeight="1">
      <c r="A80" s="105">
        <v>59907</v>
      </c>
      <c r="B80" s="105" t="s">
        <v>1169</v>
      </c>
      <c r="C80" s="106">
        <v>0</v>
      </c>
      <c r="D80" s="101">
        <v>0</v>
      </c>
      <c r="E80" s="101">
        <v>0</v>
      </c>
      <c r="F80" s="101">
        <f t="shared" si="22"/>
        <v>0</v>
      </c>
    </row>
    <row r="81" spans="1:6" ht="33" customHeight="1">
      <c r="A81" s="105">
        <v>59908</v>
      </c>
      <c r="B81" s="108" t="s">
        <v>1170</v>
      </c>
      <c r="C81" s="106">
        <v>0</v>
      </c>
      <c r="D81" s="101">
        <v>0</v>
      </c>
      <c r="E81" s="101">
        <v>0</v>
      </c>
      <c r="F81" s="101">
        <f t="shared" si="22"/>
        <v>0</v>
      </c>
    </row>
    <row r="82" spans="1:6" ht="23.25" customHeight="1">
      <c r="A82" s="109">
        <v>59999</v>
      </c>
      <c r="B82" s="109" t="s">
        <v>1171</v>
      </c>
      <c r="C82" s="110">
        <v>3647</v>
      </c>
      <c r="D82" s="104">
        <f>30+913+118+55+109</f>
        <v>1225</v>
      </c>
      <c r="E82" s="104"/>
      <c r="F82" s="101">
        <f aca="true" t="shared" si="24" ref="F82:F88">SUM(C82+D82+E82)</f>
        <v>4872</v>
      </c>
    </row>
    <row r="83" spans="1:6" ht="23.25" customHeight="1">
      <c r="A83" s="102" t="s">
        <v>1172</v>
      </c>
      <c r="B83" s="103"/>
      <c r="C83" s="104">
        <f aca="true" t="shared" si="25" ref="C83:F83">C84+C85+C86+C87+C88+C89+C90+C91+C92+C93+C94+C95+C96+C97+C98</f>
        <v>127079</v>
      </c>
      <c r="D83" s="104">
        <f t="shared" si="25"/>
        <v>995</v>
      </c>
      <c r="E83" s="104">
        <f t="shared" si="25"/>
        <v>-30011</v>
      </c>
      <c r="F83" s="104">
        <f t="shared" si="25"/>
        <v>98063</v>
      </c>
    </row>
    <row r="84" spans="1:6" ht="23.25" customHeight="1">
      <c r="A84" s="105">
        <v>501</v>
      </c>
      <c r="B84" s="105" t="s">
        <v>1105</v>
      </c>
      <c r="C84" s="106">
        <v>0</v>
      </c>
      <c r="D84" s="101">
        <v>0</v>
      </c>
      <c r="E84" s="101">
        <v>0</v>
      </c>
      <c r="F84" s="101">
        <f aca="true" t="shared" si="26" ref="F84:F98">SUM(C84+D84-E84)</f>
        <v>0</v>
      </c>
    </row>
    <row r="85" spans="1:6" ht="23.25" customHeight="1">
      <c r="A85" s="105">
        <v>502</v>
      </c>
      <c r="B85" s="105" t="s">
        <v>1110</v>
      </c>
      <c r="C85" s="106">
        <v>112563</v>
      </c>
      <c r="D85" s="101">
        <f>550+28</f>
        <v>578</v>
      </c>
      <c r="E85" s="101">
        <f>(550+146+20699+6932)*-1</f>
        <v>-28327</v>
      </c>
      <c r="F85" s="101">
        <f t="shared" si="24"/>
        <v>84814</v>
      </c>
    </row>
    <row r="86" spans="1:6" ht="23.25" customHeight="1">
      <c r="A86" s="105">
        <v>503</v>
      </c>
      <c r="B86" s="105" t="s">
        <v>1121</v>
      </c>
      <c r="C86" s="106">
        <v>0</v>
      </c>
      <c r="D86" s="101">
        <v>0</v>
      </c>
      <c r="E86" s="101">
        <v>0</v>
      </c>
      <c r="F86" s="101">
        <f t="shared" si="26"/>
        <v>0</v>
      </c>
    </row>
    <row r="87" spans="1:6" ht="23.25" customHeight="1">
      <c r="A87" s="105">
        <v>504</v>
      </c>
      <c r="B87" s="105" t="s">
        <v>1129</v>
      </c>
      <c r="C87" s="106">
        <v>10000</v>
      </c>
      <c r="D87" s="101">
        <v>0</v>
      </c>
      <c r="E87" s="101">
        <v>-1000</v>
      </c>
      <c r="F87" s="101">
        <f t="shared" si="24"/>
        <v>9000</v>
      </c>
    </row>
    <row r="88" spans="1:6" ht="23.25" customHeight="1">
      <c r="A88" s="105">
        <v>505</v>
      </c>
      <c r="B88" s="105" t="s">
        <v>1130</v>
      </c>
      <c r="C88" s="106">
        <v>4516</v>
      </c>
      <c r="D88" s="101">
        <v>417</v>
      </c>
      <c r="E88" s="101">
        <f>(417+267)*-1</f>
        <v>-684</v>
      </c>
      <c r="F88" s="101">
        <f t="shared" si="24"/>
        <v>4249</v>
      </c>
    </row>
    <row r="89" spans="1:6" ht="23.25" customHeight="1">
      <c r="A89" s="105">
        <v>506</v>
      </c>
      <c r="B89" s="105" t="s">
        <v>1134</v>
      </c>
      <c r="C89" s="106">
        <v>0</v>
      </c>
      <c r="D89" s="101">
        <v>0</v>
      </c>
      <c r="E89" s="101">
        <v>0</v>
      </c>
      <c r="F89" s="101">
        <f t="shared" si="26"/>
        <v>0</v>
      </c>
    </row>
    <row r="90" spans="1:6" ht="23.25" customHeight="1">
      <c r="A90" s="105">
        <v>507</v>
      </c>
      <c r="B90" s="105" t="s">
        <v>1137</v>
      </c>
      <c r="C90" s="106">
        <v>0</v>
      </c>
      <c r="D90" s="101">
        <v>0</v>
      </c>
      <c r="E90" s="101">
        <v>0</v>
      </c>
      <c r="F90" s="101">
        <f t="shared" si="26"/>
        <v>0</v>
      </c>
    </row>
    <row r="91" spans="1:6" ht="23.25" customHeight="1">
      <c r="A91" s="105">
        <v>508</v>
      </c>
      <c r="B91" s="105" t="s">
        <v>1141</v>
      </c>
      <c r="C91" s="106">
        <v>0</v>
      </c>
      <c r="D91" s="101">
        <v>0</v>
      </c>
      <c r="E91" s="101">
        <v>0</v>
      </c>
      <c r="F91" s="101">
        <f t="shared" si="26"/>
        <v>0</v>
      </c>
    </row>
    <row r="92" spans="1:6" ht="23.25" customHeight="1">
      <c r="A92" s="105">
        <v>509</v>
      </c>
      <c r="B92" s="105" t="s">
        <v>1144</v>
      </c>
      <c r="C92" s="106">
        <v>0</v>
      </c>
      <c r="D92" s="101">
        <v>0</v>
      </c>
      <c r="E92" s="101">
        <v>0</v>
      </c>
      <c r="F92" s="101">
        <f t="shared" si="26"/>
        <v>0</v>
      </c>
    </row>
    <row r="93" spans="1:6" ht="23.25" customHeight="1">
      <c r="A93" s="105">
        <v>510</v>
      </c>
      <c r="B93" s="105" t="s">
        <v>1150</v>
      </c>
      <c r="C93" s="106">
        <v>0</v>
      </c>
      <c r="D93" s="101">
        <v>0</v>
      </c>
      <c r="E93" s="101">
        <v>0</v>
      </c>
      <c r="F93" s="101">
        <f t="shared" si="26"/>
        <v>0</v>
      </c>
    </row>
    <row r="94" spans="1:6" ht="23.25" customHeight="1">
      <c r="A94" s="105">
        <v>511</v>
      </c>
      <c r="B94" s="105" t="s">
        <v>1153</v>
      </c>
      <c r="C94" s="106">
        <v>0</v>
      </c>
      <c r="D94" s="101">
        <v>0</v>
      </c>
      <c r="E94" s="101">
        <v>0</v>
      </c>
      <c r="F94" s="101">
        <f t="shared" si="26"/>
        <v>0</v>
      </c>
    </row>
    <row r="95" spans="1:6" ht="23.25" customHeight="1">
      <c r="A95" s="105">
        <v>512</v>
      </c>
      <c r="B95" s="105" t="s">
        <v>94</v>
      </c>
      <c r="C95" s="106">
        <v>0</v>
      </c>
      <c r="D95" s="101">
        <v>0</v>
      </c>
      <c r="E95" s="101">
        <v>0</v>
      </c>
      <c r="F95" s="101">
        <f t="shared" si="26"/>
        <v>0</v>
      </c>
    </row>
    <row r="96" spans="1:6" ht="23.25" customHeight="1">
      <c r="A96" s="105">
        <v>513</v>
      </c>
      <c r="B96" s="105" t="s">
        <v>80</v>
      </c>
      <c r="C96" s="106">
        <v>0</v>
      </c>
      <c r="D96" s="101">
        <v>0</v>
      </c>
      <c r="E96" s="101">
        <v>0</v>
      </c>
      <c r="F96" s="101">
        <f t="shared" si="26"/>
        <v>0</v>
      </c>
    </row>
    <row r="97" spans="1:6" ht="23.25" customHeight="1">
      <c r="A97" s="105">
        <v>514</v>
      </c>
      <c r="B97" s="105" t="s">
        <v>1164</v>
      </c>
      <c r="C97" s="106">
        <v>0</v>
      </c>
      <c r="D97" s="101">
        <v>0</v>
      </c>
      <c r="E97" s="101">
        <v>0</v>
      </c>
      <c r="F97" s="101">
        <f t="shared" si="26"/>
        <v>0</v>
      </c>
    </row>
    <row r="98" spans="1:6" ht="23.25" customHeight="1">
      <c r="A98" s="105">
        <v>599</v>
      </c>
      <c r="B98" s="105" t="s">
        <v>1167</v>
      </c>
      <c r="C98" s="106">
        <v>0</v>
      </c>
      <c r="D98" s="101">
        <v>0</v>
      </c>
      <c r="E98" s="101">
        <v>0</v>
      </c>
      <c r="F98" s="101">
        <f t="shared" si="26"/>
        <v>0</v>
      </c>
    </row>
  </sheetData>
  <sheetProtection/>
  <mergeCells count="10">
    <mergeCell ref="A2:F2"/>
    <mergeCell ref="A6:B6"/>
    <mergeCell ref="A7:B7"/>
    <mergeCell ref="A83:B83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34930555555555554" bottom="0.5895833333333333" header="0.5097222222222222" footer="0.5097222222222222"/>
  <pageSetup firstPageNumber="24" useFirstPageNumber="1" horizontalDpi="600" verticalDpi="600" orientation="landscape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76"/>
  <sheetViews>
    <sheetView workbookViewId="0" topLeftCell="A1">
      <pane xSplit="1" ySplit="7" topLeftCell="B8" activePane="bottomRight" state="frozen"/>
      <selection pane="bottomRight" activeCell="C13" sqref="C13"/>
    </sheetView>
  </sheetViews>
  <sheetFormatPr defaultColWidth="9.00390625" defaultRowHeight="13.5"/>
  <cols>
    <col min="1" max="1" width="41.75390625" style="51" customWidth="1"/>
    <col min="2" max="2" width="21.125" style="51" customWidth="1"/>
    <col min="3" max="3" width="17.625" style="51" customWidth="1"/>
    <col min="4" max="4" width="17.50390625" style="51" customWidth="1"/>
    <col min="5" max="5" width="19.50390625" style="51" customWidth="1"/>
    <col min="6" max="6" width="19.25390625" style="51" customWidth="1"/>
    <col min="7" max="16384" width="9.00390625" style="51" customWidth="1"/>
  </cols>
  <sheetData>
    <row r="1" ht="9.75" customHeight="1"/>
    <row r="2" ht="14.25">
      <c r="A2" s="75" t="s">
        <v>10</v>
      </c>
    </row>
    <row r="3" spans="1:6" ht="20.25">
      <c r="A3" s="53" t="s">
        <v>1173</v>
      </c>
      <c r="B3" s="53"/>
      <c r="C3" s="53"/>
      <c r="D3" s="53"/>
      <c r="E3" s="53"/>
      <c r="F3" s="53"/>
    </row>
    <row r="4" spans="1:6" ht="12" customHeight="1">
      <c r="A4" s="54"/>
      <c r="B4" s="54"/>
      <c r="C4" s="54"/>
      <c r="D4" s="54"/>
      <c r="E4" s="54"/>
      <c r="F4" s="54"/>
    </row>
    <row r="5" spans="1:6" ht="15">
      <c r="A5" s="76"/>
      <c r="F5" s="77" t="s">
        <v>21</v>
      </c>
    </row>
    <row r="6" spans="1:6" ht="20.25" customHeight="1">
      <c r="A6" s="59" t="s">
        <v>1174</v>
      </c>
      <c r="B6" s="59" t="s">
        <v>1175</v>
      </c>
      <c r="C6" s="17"/>
      <c r="D6" s="17"/>
      <c r="E6" s="17"/>
      <c r="F6" s="17"/>
    </row>
    <row r="7" spans="1:6" ht="61.5" customHeight="1">
      <c r="A7" s="78" t="s">
        <v>1176</v>
      </c>
      <c r="B7" s="79" t="s">
        <v>25</v>
      </c>
      <c r="C7" s="79" t="s">
        <v>26</v>
      </c>
      <c r="D7" s="79" t="s">
        <v>27</v>
      </c>
      <c r="E7" s="80" t="s">
        <v>28</v>
      </c>
      <c r="F7" s="80" t="s">
        <v>29</v>
      </c>
    </row>
    <row r="8" spans="1:6" ht="22.5" customHeight="1">
      <c r="A8" s="81" t="s">
        <v>1177</v>
      </c>
      <c r="B8" s="82"/>
      <c r="C8" s="82"/>
      <c r="D8" s="82"/>
      <c r="E8" s="82">
        <f>B8+C8-D8</f>
        <v>0</v>
      </c>
      <c r="F8" s="83">
        <v>0</v>
      </c>
    </row>
    <row r="9" spans="1:6" ht="22.5" customHeight="1">
      <c r="A9" s="81" t="s">
        <v>1178</v>
      </c>
      <c r="B9" s="82"/>
      <c r="C9" s="82"/>
      <c r="D9" s="82"/>
      <c r="E9" s="82">
        <f aca="true" t="shared" si="0" ref="E9:E48">B9+C9-D9</f>
        <v>0</v>
      </c>
      <c r="F9" s="83">
        <v>0</v>
      </c>
    </row>
    <row r="10" spans="1:6" ht="22.5" customHeight="1">
      <c r="A10" s="81" t="s">
        <v>1179</v>
      </c>
      <c r="B10" s="82"/>
      <c r="C10" s="82"/>
      <c r="D10" s="82"/>
      <c r="E10" s="82">
        <f t="shared" si="0"/>
        <v>0</v>
      </c>
      <c r="F10" s="83">
        <v>0</v>
      </c>
    </row>
    <row r="11" spans="1:6" ht="22.5" customHeight="1">
      <c r="A11" s="81" t="s">
        <v>1180</v>
      </c>
      <c r="B11" s="82"/>
      <c r="C11" s="82"/>
      <c r="D11" s="82"/>
      <c r="E11" s="82">
        <f t="shared" si="0"/>
        <v>0</v>
      </c>
      <c r="F11" s="83">
        <v>0</v>
      </c>
    </row>
    <row r="12" spans="1:6" ht="22.5" customHeight="1">
      <c r="A12" s="81" t="s">
        <v>1181</v>
      </c>
      <c r="B12" s="82"/>
      <c r="C12" s="82"/>
      <c r="D12" s="82"/>
      <c r="E12" s="82">
        <f t="shared" si="0"/>
        <v>0</v>
      </c>
      <c r="F12" s="83">
        <v>0</v>
      </c>
    </row>
    <row r="13" spans="1:6" ht="22.5" customHeight="1">
      <c r="A13" s="81" t="s">
        <v>1182</v>
      </c>
      <c r="B13" s="82"/>
      <c r="C13" s="82"/>
      <c r="D13" s="82"/>
      <c r="E13" s="82">
        <f t="shared" si="0"/>
        <v>0</v>
      </c>
      <c r="F13" s="83">
        <v>0</v>
      </c>
    </row>
    <row r="14" spans="1:6" ht="22.5" customHeight="1">
      <c r="A14" s="81" t="s">
        <v>1183</v>
      </c>
      <c r="B14" s="82"/>
      <c r="C14" s="82"/>
      <c r="D14" s="82"/>
      <c r="E14" s="82">
        <f t="shared" si="0"/>
        <v>0</v>
      </c>
      <c r="F14" s="83">
        <v>0</v>
      </c>
    </row>
    <row r="15" spans="1:6" ht="22.5" customHeight="1">
      <c r="A15" s="81" t="s">
        <v>1184</v>
      </c>
      <c r="B15" s="82"/>
      <c r="C15" s="82"/>
      <c r="D15" s="82"/>
      <c r="E15" s="82">
        <f t="shared" si="0"/>
        <v>0</v>
      </c>
      <c r="F15" s="83">
        <v>0</v>
      </c>
    </row>
    <row r="16" spans="1:6" ht="22.5" customHeight="1">
      <c r="A16" s="81" t="s">
        <v>1185</v>
      </c>
      <c r="B16" s="82"/>
      <c r="C16" s="82"/>
      <c r="D16" s="82"/>
      <c r="E16" s="82">
        <f t="shared" si="0"/>
        <v>0</v>
      </c>
      <c r="F16" s="83">
        <v>0</v>
      </c>
    </row>
    <row r="17" spans="1:6" ht="22.5" customHeight="1">
      <c r="A17" s="81" t="s">
        <v>1186</v>
      </c>
      <c r="B17" s="82"/>
      <c r="C17" s="82"/>
      <c r="D17" s="82"/>
      <c r="E17" s="82">
        <f t="shared" si="0"/>
        <v>0</v>
      </c>
      <c r="F17" s="83">
        <v>0</v>
      </c>
    </row>
    <row r="18" spans="1:6" ht="22.5" customHeight="1">
      <c r="A18" s="81" t="s">
        <v>1187</v>
      </c>
      <c r="B18" s="82">
        <v>684</v>
      </c>
      <c r="C18" s="82"/>
      <c r="D18" s="82">
        <v>-234</v>
      </c>
      <c r="E18" s="82">
        <f>B18+C18+D18</f>
        <v>450</v>
      </c>
      <c r="F18" s="82">
        <f aca="true" t="shared" si="1" ref="F18:F20">E18/B18*100-100</f>
        <v>-34.210526315789465</v>
      </c>
    </row>
    <row r="19" spans="1:6" ht="22.5" customHeight="1">
      <c r="A19" s="81" t="s">
        <v>1188</v>
      </c>
      <c r="B19" s="82">
        <f>SUM(B20:B24)</f>
        <v>43457</v>
      </c>
      <c r="C19" s="82"/>
      <c r="D19" s="82">
        <f>SUM(D20:D24)</f>
        <v>-30457</v>
      </c>
      <c r="E19" s="82">
        <f>SUM(E20:E24)</f>
        <v>13000</v>
      </c>
      <c r="F19" s="82">
        <f t="shared" si="1"/>
        <v>-70.08537174678418</v>
      </c>
    </row>
    <row r="20" spans="1:6" ht="22.5" customHeight="1">
      <c r="A20" s="81" t="s">
        <v>1189</v>
      </c>
      <c r="B20" s="82">
        <v>43457</v>
      </c>
      <c r="C20" s="82"/>
      <c r="D20" s="82">
        <v>-30457</v>
      </c>
      <c r="E20" s="82">
        <f>B20+C20+D20</f>
        <v>13000</v>
      </c>
      <c r="F20" s="82">
        <f t="shared" si="1"/>
        <v>-70.08537174678418</v>
      </c>
    </row>
    <row r="21" spans="1:6" ht="22.5" customHeight="1">
      <c r="A21" s="81" t="s">
        <v>1190</v>
      </c>
      <c r="B21" s="82"/>
      <c r="C21" s="82"/>
      <c r="D21" s="82"/>
      <c r="E21" s="82">
        <f t="shared" si="0"/>
        <v>0</v>
      </c>
      <c r="F21" s="83">
        <v>0</v>
      </c>
    </row>
    <row r="22" spans="1:6" ht="22.5" customHeight="1">
      <c r="A22" s="81" t="s">
        <v>1191</v>
      </c>
      <c r="B22" s="82"/>
      <c r="C22" s="82"/>
      <c r="D22" s="82"/>
      <c r="E22" s="82">
        <f t="shared" si="0"/>
        <v>0</v>
      </c>
      <c r="F22" s="83">
        <v>0</v>
      </c>
    </row>
    <row r="23" spans="1:6" ht="22.5" customHeight="1">
      <c r="A23" s="81" t="s">
        <v>1192</v>
      </c>
      <c r="B23" s="82"/>
      <c r="C23" s="82"/>
      <c r="D23" s="82"/>
      <c r="E23" s="82">
        <f t="shared" si="0"/>
        <v>0</v>
      </c>
      <c r="F23" s="83">
        <v>0</v>
      </c>
    </row>
    <row r="24" spans="1:6" ht="22.5" customHeight="1">
      <c r="A24" s="81" t="s">
        <v>1193</v>
      </c>
      <c r="B24" s="82"/>
      <c r="C24" s="82"/>
      <c r="D24" s="82"/>
      <c r="E24" s="82">
        <f t="shared" si="0"/>
        <v>0</v>
      </c>
      <c r="F24" s="83">
        <v>0</v>
      </c>
    </row>
    <row r="25" spans="1:6" ht="22.5" customHeight="1">
      <c r="A25" s="81" t="s">
        <v>1194</v>
      </c>
      <c r="B25" s="82"/>
      <c r="C25" s="82"/>
      <c r="D25" s="82"/>
      <c r="E25" s="82">
        <f t="shared" si="0"/>
        <v>0</v>
      </c>
      <c r="F25" s="83">
        <v>0</v>
      </c>
    </row>
    <row r="26" spans="1:6" ht="22.5" customHeight="1">
      <c r="A26" s="81" t="s">
        <v>1195</v>
      </c>
      <c r="B26" s="82">
        <f>SUM(B27:B28)</f>
        <v>0</v>
      </c>
      <c r="C26" s="82"/>
      <c r="D26" s="82"/>
      <c r="E26" s="82">
        <f t="shared" si="0"/>
        <v>0</v>
      </c>
      <c r="F26" s="83">
        <v>0</v>
      </c>
    </row>
    <row r="27" spans="1:6" ht="22.5" customHeight="1">
      <c r="A27" s="81" t="s">
        <v>1196</v>
      </c>
      <c r="B27" s="82"/>
      <c r="C27" s="82"/>
      <c r="D27" s="82"/>
      <c r="E27" s="82">
        <f t="shared" si="0"/>
        <v>0</v>
      </c>
      <c r="F27" s="83">
        <v>0</v>
      </c>
    </row>
    <row r="28" spans="1:6" ht="22.5" customHeight="1">
      <c r="A28" s="81" t="s">
        <v>1197</v>
      </c>
      <c r="B28" s="82"/>
      <c r="C28" s="82"/>
      <c r="D28" s="82"/>
      <c r="E28" s="82">
        <f t="shared" si="0"/>
        <v>0</v>
      </c>
      <c r="F28" s="83">
        <v>0</v>
      </c>
    </row>
    <row r="29" spans="1:6" ht="22.5" customHeight="1">
      <c r="A29" s="81" t="s">
        <v>1198</v>
      </c>
      <c r="B29" s="82">
        <v>0</v>
      </c>
      <c r="C29" s="82"/>
      <c r="D29" s="82"/>
      <c r="E29" s="82">
        <f t="shared" si="0"/>
        <v>0</v>
      </c>
      <c r="F29" s="83">
        <v>0</v>
      </c>
    </row>
    <row r="30" spans="1:6" ht="22.5" customHeight="1">
      <c r="A30" s="81" t="s">
        <v>1199</v>
      </c>
      <c r="B30" s="82"/>
      <c r="C30" s="82"/>
      <c r="D30" s="82"/>
      <c r="E30" s="82">
        <f t="shared" si="0"/>
        <v>0</v>
      </c>
      <c r="F30" s="83">
        <v>0</v>
      </c>
    </row>
    <row r="31" spans="1:6" ht="22.5" customHeight="1">
      <c r="A31" s="81" t="s">
        <v>1200</v>
      </c>
      <c r="B31" s="82"/>
      <c r="C31" s="82"/>
      <c r="D31" s="82"/>
      <c r="E31" s="82">
        <f t="shared" si="0"/>
        <v>0</v>
      </c>
      <c r="F31" s="83">
        <v>0</v>
      </c>
    </row>
    <row r="32" spans="1:6" ht="22.5" customHeight="1">
      <c r="A32" s="81" t="s">
        <v>1201</v>
      </c>
      <c r="B32" s="82"/>
      <c r="C32" s="82"/>
      <c r="D32" s="82"/>
      <c r="E32" s="82">
        <f t="shared" si="0"/>
        <v>0</v>
      </c>
      <c r="F32" s="83">
        <v>0</v>
      </c>
    </row>
    <row r="33" spans="1:6" ht="22.5" customHeight="1">
      <c r="A33" s="81" t="s">
        <v>1202</v>
      </c>
      <c r="B33" s="82"/>
      <c r="C33" s="82"/>
      <c r="D33" s="82"/>
      <c r="E33" s="82">
        <f t="shared" si="0"/>
        <v>0</v>
      </c>
      <c r="F33" s="83">
        <v>0</v>
      </c>
    </row>
    <row r="34" spans="1:6" ht="22.5" customHeight="1">
      <c r="A34" s="81" t="s">
        <v>1203</v>
      </c>
      <c r="B34" s="82"/>
      <c r="C34" s="82"/>
      <c r="D34" s="82"/>
      <c r="E34" s="82">
        <f t="shared" si="0"/>
        <v>0</v>
      </c>
      <c r="F34" s="83">
        <v>0</v>
      </c>
    </row>
    <row r="35" spans="1:6" ht="22.5" customHeight="1">
      <c r="A35" s="84" t="s">
        <v>1204</v>
      </c>
      <c r="B35" s="85"/>
      <c r="C35" s="85"/>
      <c r="D35" s="85"/>
      <c r="E35" s="85">
        <f t="shared" si="0"/>
        <v>0</v>
      </c>
      <c r="F35" s="86">
        <v>0</v>
      </c>
    </row>
    <row r="36" spans="1:6" ht="22.5" customHeight="1">
      <c r="A36" s="84" t="s">
        <v>1205</v>
      </c>
      <c r="B36" s="85"/>
      <c r="C36" s="85"/>
      <c r="D36" s="85"/>
      <c r="E36" s="85">
        <f t="shared" si="0"/>
        <v>0</v>
      </c>
      <c r="F36" s="86">
        <v>0</v>
      </c>
    </row>
    <row r="37" spans="1:6" ht="22.5" customHeight="1">
      <c r="A37" s="84" t="s">
        <v>1206</v>
      </c>
      <c r="B37" s="85"/>
      <c r="C37" s="85"/>
      <c r="D37" s="85"/>
      <c r="E37" s="85">
        <f t="shared" si="0"/>
        <v>0</v>
      </c>
      <c r="F37" s="86">
        <v>0</v>
      </c>
    </row>
    <row r="38" spans="1:6" ht="22.5" customHeight="1">
      <c r="A38" s="84" t="s">
        <v>1207</v>
      </c>
      <c r="B38" s="85"/>
      <c r="C38" s="85"/>
      <c r="D38" s="85"/>
      <c r="E38" s="85">
        <f t="shared" si="0"/>
        <v>0</v>
      </c>
      <c r="F38" s="86">
        <v>0</v>
      </c>
    </row>
    <row r="39" spans="1:6" ht="22.5" customHeight="1">
      <c r="A39" s="84"/>
      <c r="B39" s="87"/>
      <c r="C39" s="87"/>
      <c r="D39" s="87"/>
      <c r="E39" s="85">
        <f t="shared" si="0"/>
        <v>0</v>
      </c>
      <c r="F39" s="86">
        <v>0</v>
      </c>
    </row>
    <row r="40" spans="1:6" ht="22.5" customHeight="1">
      <c r="A40" s="78" t="s">
        <v>1208</v>
      </c>
      <c r="B40" s="85">
        <f>SUM(B8:B19,B25,B26,B29:B31,B35:B38)</f>
        <v>44141</v>
      </c>
      <c r="C40" s="85">
        <f>SUM(C8:C19,C25,C26,C29:C31,C35:C38)</f>
        <v>0</v>
      </c>
      <c r="D40" s="85">
        <f>SUM(D8:D19,D25,D26,D29:D31,D35:D38)</f>
        <v>-30691</v>
      </c>
      <c r="E40" s="85">
        <f>SUM(E8:E19,E25,E26,E29:E31,E35:E38)</f>
        <v>13450</v>
      </c>
      <c r="F40" s="85">
        <f>E40/B40*100-100</f>
        <v>-69.52946240456718</v>
      </c>
    </row>
    <row r="41" spans="1:6" ht="22.5" customHeight="1">
      <c r="A41" s="88" t="s">
        <v>79</v>
      </c>
      <c r="B41" s="85">
        <f>SUM(B42,B45:B46,B48:B49)</f>
        <v>11963</v>
      </c>
      <c r="C41" s="85">
        <f>SUM(C42,C45:C46,C48:C49)</f>
        <v>30620</v>
      </c>
      <c r="D41" s="85">
        <f>SUM(D42,D45,D46,D48,D49)</f>
        <v>0</v>
      </c>
      <c r="E41" s="85">
        <f>SUM(E42,E45:E46,E48:E49)</f>
        <v>42583</v>
      </c>
      <c r="F41" s="85">
        <f>E41/B41*100-100</f>
        <v>255.955863913734</v>
      </c>
    </row>
    <row r="42" spans="1:6" ht="22.5" customHeight="1">
      <c r="A42" s="84" t="s">
        <v>1209</v>
      </c>
      <c r="B42" s="85">
        <f>SUM(B43:B44)</f>
        <v>0</v>
      </c>
      <c r="C42" s="85"/>
      <c r="D42" s="85"/>
      <c r="E42" s="85">
        <f t="shared" si="0"/>
        <v>0</v>
      </c>
      <c r="F42" s="86">
        <v>0</v>
      </c>
    </row>
    <row r="43" spans="1:6" ht="22.5" customHeight="1">
      <c r="A43" s="84" t="s">
        <v>1210</v>
      </c>
      <c r="B43" s="85"/>
      <c r="C43" s="85"/>
      <c r="D43" s="85"/>
      <c r="E43" s="85">
        <f t="shared" si="0"/>
        <v>0</v>
      </c>
      <c r="F43" s="86">
        <v>0</v>
      </c>
    </row>
    <row r="44" spans="1:6" ht="22.5" customHeight="1">
      <c r="A44" s="84" t="s">
        <v>1211</v>
      </c>
      <c r="B44" s="85"/>
      <c r="C44" s="85"/>
      <c r="D44" s="85"/>
      <c r="E44" s="85">
        <f t="shared" si="0"/>
        <v>0</v>
      </c>
      <c r="F44" s="86">
        <v>0</v>
      </c>
    </row>
    <row r="45" spans="1:6" ht="22.5" customHeight="1">
      <c r="A45" s="84" t="s">
        <v>1212</v>
      </c>
      <c r="B45" s="85">
        <v>1963</v>
      </c>
      <c r="C45" s="85"/>
      <c r="D45" s="85"/>
      <c r="E45" s="85">
        <f>B45+C45+D45</f>
        <v>1963</v>
      </c>
      <c r="F45" s="86">
        <f aca="true" t="shared" si="2" ref="F45:F50">E45/B45*100-100</f>
        <v>0</v>
      </c>
    </row>
    <row r="46" spans="1:6" ht="22.5" customHeight="1">
      <c r="A46" s="84" t="s">
        <v>1213</v>
      </c>
      <c r="B46" s="85"/>
      <c r="C46" s="85"/>
      <c r="D46" s="85"/>
      <c r="E46" s="85">
        <f t="shared" si="0"/>
        <v>0</v>
      </c>
      <c r="F46" s="86">
        <v>0</v>
      </c>
    </row>
    <row r="47" spans="1:6" ht="22.5" customHeight="1">
      <c r="A47" s="84" t="s">
        <v>1214</v>
      </c>
      <c r="B47" s="85"/>
      <c r="C47" s="85"/>
      <c r="D47" s="85"/>
      <c r="E47" s="85">
        <f t="shared" si="0"/>
        <v>0</v>
      </c>
      <c r="F47" s="86">
        <v>0</v>
      </c>
    </row>
    <row r="48" spans="1:6" ht="22.5" customHeight="1">
      <c r="A48" s="84" t="s">
        <v>1215</v>
      </c>
      <c r="B48" s="85"/>
      <c r="C48" s="85"/>
      <c r="D48" s="85"/>
      <c r="E48" s="85">
        <f t="shared" si="0"/>
        <v>0</v>
      </c>
      <c r="F48" s="86">
        <v>0</v>
      </c>
    </row>
    <row r="49" spans="1:6" ht="22.5" customHeight="1">
      <c r="A49" s="84" t="s">
        <v>1216</v>
      </c>
      <c r="B49" s="85">
        <v>10000</v>
      </c>
      <c r="C49" s="85">
        <v>30620</v>
      </c>
      <c r="D49" s="85"/>
      <c r="E49" s="85">
        <f>B49+C49+D49</f>
        <v>40620</v>
      </c>
      <c r="F49" s="85">
        <f t="shared" si="2"/>
        <v>306.20000000000005</v>
      </c>
    </row>
    <row r="50" spans="1:6" ht="22.5" customHeight="1">
      <c r="A50" s="78" t="s">
        <v>1217</v>
      </c>
      <c r="B50" s="85">
        <f>SUM(B40:B41)</f>
        <v>56104</v>
      </c>
      <c r="C50" s="85">
        <f>SUM(C40:C41)</f>
        <v>30620</v>
      </c>
      <c r="D50" s="85">
        <f>SUM(D40:D41)</f>
        <v>-30691</v>
      </c>
      <c r="E50" s="85">
        <f>SUM(E40:E41)</f>
        <v>56033</v>
      </c>
      <c r="F50" s="85">
        <f t="shared" si="2"/>
        <v>-0.1265506915727883</v>
      </c>
    </row>
    <row r="51" ht="15">
      <c r="B51" s="89"/>
    </row>
    <row r="52" ht="15">
      <c r="B52" s="89"/>
    </row>
    <row r="53" ht="15">
      <c r="B53" s="89"/>
    </row>
    <row r="54" ht="15">
      <c r="B54" s="89"/>
    </row>
    <row r="55" ht="15">
      <c r="B55" s="89"/>
    </row>
    <row r="56" ht="15">
      <c r="B56" s="89"/>
    </row>
    <row r="57" ht="15">
      <c r="B57" s="89"/>
    </row>
    <row r="58" ht="15">
      <c r="B58" s="89"/>
    </row>
    <row r="59" ht="15">
      <c r="B59" s="89"/>
    </row>
    <row r="60" ht="15">
      <c r="B60" s="89"/>
    </row>
    <row r="61" ht="15">
      <c r="B61" s="89"/>
    </row>
    <row r="62" ht="15">
      <c r="B62" s="89"/>
    </row>
    <row r="63" ht="15">
      <c r="B63" s="89"/>
    </row>
    <row r="64" ht="15">
      <c r="B64" s="89"/>
    </row>
    <row r="65" ht="15">
      <c r="B65" s="89"/>
    </row>
    <row r="66" ht="15">
      <c r="B66" s="89"/>
    </row>
    <row r="67" ht="15">
      <c r="B67" s="89"/>
    </row>
    <row r="68" ht="15">
      <c r="B68" s="89"/>
    </row>
    <row r="69" ht="15">
      <c r="B69" s="89"/>
    </row>
    <row r="70" ht="15">
      <c r="B70" s="89"/>
    </row>
    <row r="71" ht="15">
      <c r="B71" s="89"/>
    </row>
    <row r="72" ht="15">
      <c r="B72" s="89"/>
    </row>
    <row r="73" ht="15">
      <c r="B73" s="89"/>
    </row>
    <row r="74" ht="15">
      <c r="B74" s="89"/>
    </row>
    <row r="75" ht="15">
      <c r="B75" s="89"/>
    </row>
    <row r="76" ht="15">
      <c r="B76" s="89"/>
    </row>
  </sheetData>
  <sheetProtection/>
  <mergeCells count="2">
    <mergeCell ref="A3:F3"/>
    <mergeCell ref="A6:F6"/>
  </mergeCells>
  <printOptions horizontalCentered="1"/>
  <pageMargins left="0.38958333333333334" right="0.1597222222222222" top="0.30972222222222223" bottom="0.5895833333333333" header="0.30972222222222223" footer="0.30972222222222223"/>
  <pageSetup firstPageNumber="30" useFirstPageNumber="1" horizontalDpi="600" verticalDpi="600" orientation="landscape" paperSize="9"/>
  <headerFooter alignWithMargins="0">
    <oddFooter>&amp;C&amp;"宋体"&amp;12&amp;P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F243"/>
  <sheetViews>
    <sheetView workbookViewId="0" topLeftCell="A1">
      <pane xSplit="1" ySplit="7" topLeftCell="B187" activePane="bottomRight" state="frozen"/>
      <selection pane="bottomRight" activeCell="J223" sqref="J223"/>
    </sheetView>
  </sheetViews>
  <sheetFormatPr defaultColWidth="9.00390625" defaultRowHeight="13.5"/>
  <cols>
    <col min="1" max="1" width="58.00390625" style="51" customWidth="1"/>
    <col min="2" max="2" width="15.50390625" style="51" customWidth="1"/>
    <col min="3" max="3" width="17.625" style="51" customWidth="1"/>
    <col min="4" max="4" width="17.125" style="51" customWidth="1"/>
    <col min="5" max="5" width="17.375" style="51" customWidth="1"/>
    <col min="6" max="6" width="16.00390625" style="51" customWidth="1"/>
    <col min="7" max="16384" width="9.00390625" style="51" customWidth="1"/>
  </cols>
  <sheetData>
    <row r="1" ht="9.75" customHeight="1"/>
    <row r="2" ht="15.75" customHeight="1">
      <c r="A2" s="52" t="s">
        <v>12</v>
      </c>
    </row>
    <row r="3" spans="1:6" ht="20.25">
      <c r="A3" s="53" t="s">
        <v>1218</v>
      </c>
      <c r="B3" s="53"/>
      <c r="C3" s="53"/>
      <c r="D3" s="53"/>
      <c r="E3" s="53"/>
      <c r="F3" s="53"/>
    </row>
    <row r="4" spans="1:2" ht="12" customHeight="1">
      <c r="A4" s="54"/>
      <c r="B4" s="54"/>
    </row>
    <row r="5" spans="2:6" ht="15">
      <c r="B5" s="55"/>
      <c r="F5" s="56" t="s">
        <v>21</v>
      </c>
    </row>
    <row r="6" spans="1:6" ht="20.25" customHeight="1">
      <c r="A6" s="57" t="s">
        <v>1219</v>
      </c>
      <c r="B6" s="58"/>
      <c r="C6" s="58"/>
      <c r="D6" s="58"/>
      <c r="E6" s="58"/>
      <c r="F6" s="58"/>
    </row>
    <row r="7" spans="1:6" ht="61.5" customHeight="1">
      <c r="A7" s="57" t="s">
        <v>1220</v>
      </c>
      <c r="B7" s="59" t="s">
        <v>25</v>
      </c>
      <c r="C7" s="60" t="s">
        <v>26</v>
      </c>
      <c r="D7" s="60" t="s">
        <v>27</v>
      </c>
      <c r="E7" s="61" t="s">
        <v>28</v>
      </c>
      <c r="F7" s="61" t="s">
        <v>29</v>
      </c>
    </row>
    <row r="8" spans="1:6" ht="19.5" customHeight="1">
      <c r="A8" s="62" t="s">
        <v>1221</v>
      </c>
      <c r="B8" s="63">
        <f>SUM(B9)</f>
        <v>170</v>
      </c>
      <c r="C8" s="63">
        <f>SUM(C9)</f>
        <v>0</v>
      </c>
      <c r="D8" s="63">
        <f>SUM(D9)</f>
        <v>0</v>
      </c>
      <c r="E8" s="63">
        <f>SUM(E9)</f>
        <v>170</v>
      </c>
      <c r="F8" s="64">
        <f aca="true" t="shared" si="0" ref="F8:F54">E8/B8*100-100</f>
        <v>0</v>
      </c>
    </row>
    <row r="9" spans="1:6" ht="22.5" customHeight="1">
      <c r="A9" s="65" t="s">
        <v>1222</v>
      </c>
      <c r="B9" s="63">
        <f>SUM(B10:B13)</f>
        <v>170</v>
      </c>
      <c r="C9" s="63">
        <f>SUM(C10:C13)</f>
        <v>0</v>
      </c>
      <c r="D9" s="63">
        <f>SUM(D10:D13)</f>
        <v>0</v>
      </c>
      <c r="E9" s="63">
        <f>SUM(E10:E13)</f>
        <v>170</v>
      </c>
      <c r="F9" s="64">
        <f t="shared" si="0"/>
        <v>0</v>
      </c>
    </row>
    <row r="10" spans="1:6" ht="24" customHeight="1" hidden="1">
      <c r="A10" s="62" t="s">
        <v>1223</v>
      </c>
      <c r="B10" s="63"/>
      <c r="C10" s="63"/>
      <c r="D10" s="63"/>
      <c r="E10" s="63">
        <f aca="true" t="shared" si="1" ref="E10:E54">B10+C10-D10</f>
        <v>0</v>
      </c>
      <c r="F10" s="64" t="e">
        <f t="shared" si="0"/>
        <v>#DIV/0!</v>
      </c>
    </row>
    <row r="11" spans="1:6" ht="24" customHeight="1" hidden="1">
      <c r="A11" s="62" t="s">
        <v>1224</v>
      </c>
      <c r="B11" s="63"/>
      <c r="C11" s="63"/>
      <c r="D11" s="63"/>
      <c r="E11" s="63">
        <f t="shared" si="1"/>
        <v>0</v>
      </c>
      <c r="F11" s="64" t="e">
        <f t="shared" si="0"/>
        <v>#DIV/0!</v>
      </c>
    </row>
    <row r="12" spans="1:6" ht="24" customHeight="1" hidden="1">
      <c r="A12" s="62" t="s">
        <v>1225</v>
      </c>
      <c r="B12" s="63"/>
      <c r="C12" s="63"/>
      <c r="D12" s="63"/>
      <c r="E12" s="63">
        <f t="shared" si="1"/>
        <v>0</v>
      </c>
      <c r="F12" s="64" t="e">
        <f t="shared" si="0"/>
        <v>#DIV/0!</v>
      </c>
    </row>
    <row r="13" spans="1:6" ht="19.5" customHeight="1">
      <c r="A13" s="62" t="s">
        <v>1226</v>
      </c>
      <c r="B13" s="63">
        <v>170</v>
      </c>
      <c r="C13" s="63"/>
      <c r="D13" s="63"/>
      <c r="E13" s="63">
        <f>B13+C13+D13</f>
        <v>170</v>
      </c>
      <c r="F13" s="64">
        <f t="shared" si="0"/>
        <v>0</v>
      </c>
    </row>
    <row r="14" spans="1:6" ht="19.5" customHeight="1">
      <c r="A14" s="62" t="s">
        <v>1227</v>
      </c>
      <c r="B14" s="63">
        <f>SUM(B15,B19)</f>
        <v>0</v>
      </c>
      <c r="C14" s="63">
        <f>SUM(C15,C19)</f>
        <v>0</v>
      </c>
      <c r="D14" s="63">
        <f>SUM(D15,D19)</f>
        <v>0</v>
      </c>
      <c r="E14" s="63">
        <f>SUM(E15,E19)</f>
        <v>0</v>
      </c>
      <c r="F14" s="64">
        <v>0</v>
      </c>
    </row>
    <row r="15" spans="1:6" ht="19.5" customHeight="1" hidden="1">
      <c r="A15" s="62" t="s">
        <v>1228</v>
      </c>
      <c r="B15" s="63">
        <f>SUM(B16:B18)</f>
        <v>0</v>
      </c>
      <c r="C15" s="63">
        <f>SUM(C16:C18)</f>
        <v>0</v>
      </c>
      <c r="D15" s="63">
        <f>SUM(D16:D18)</f>
        <v>0</v>
      </c>
      <c r="E15" s="63">
        <f>SUM(E16:E18)</f>
        <v>0</v>
      </c>
      <c r="F15" s="64" t="e">
        <f t="shared" si="0"/>
        <v>#DIV/0!</v>
      </c>
    </row>
    <row r="16" spans="1:6" ht="19.5" customHeight="1" hidden="1">
      <c r="A16" s="62" t="s">
        <v>1229</v>
      </c>
      <c r="B16" s="63"/>
      <c r="C16" s="63"/>
      <c r="D16" s="63"/>
      <c r="E16" s="63">
        <f t="shared" si="1"/>
        <v>0</v>
      </c>
      <c r="F16" s="64" t="e">
        <f t="shared" si="0"/>
        <v>#DIV/0!</v>
      </c>
    </row>
    <row r="17" spans="1:6" ht="19.5" customHeight="1" hidden="1">
      <c r="A17" s="62" t="s">
        <v>1230</v>
      </c>
      <c r="B17" s="63"/>
      <c r="C17" s="63"/>
      <c r="D17" s="63"/>
      <c r="E17" s="63">
        <f t="shared" si="1"/>
        <v>0</v>
      </c>
      <c r="F17" s="64" t="e">
        <f t="shared" si="0"/>
        <v>#DIV/0!</v>
      </c>
    </row>
    <row r="18" spans="1:6" ht="19.5" customHeight="1" hidden="1">
      <c r="A18" s="62" t="s">
        <v>1231</v>
      </c>
      <c r="B18" s="63"/>
      <c r="C18" s="63"/>
      <c r="D18" s="63"/>
      <c r="E18" s="63">
        <f t="shared" si="1"/>
        <v>0</v>
      </c>
      <c r="F18" s="64" t="e">
        <f t="shared" si="0"/>
        <v>#DIV/0!</v>
      </c>
    </row>
    <row r="19" spans="1:6" ht="19.5" customHeight="1" hidden="1">
      <c r="A19" s="62" t="s">
        <v>1232</v>
      </c>
      <c r="B19" s="63">
        <f>SUM(B20:B22)</f>
        <v>0</v>
      </c>
      <c r="C19" s="63">
        <f>SUM(C20:C22)</f>
        <v>0</v>
      </c>
      <c r="D19" s="63">
        <f>SUM(D20:D22)</f>
        <v>0</v>
      </c>
      <c r="E19" s="63">
        <f>SUM(E20:E22)</f>
        <v>0</v>
      </c>
      <c r="F19" s="64" t="e">
        <f t="shared" si="0"/>
        <v>#DIV/0!</v>
      </c>
    </row>
    <row r="20" spans="1:6" ht="19.5" customHeight="1" hidden="1">
      <c r="A20" s="62" t="s">
        <v>1229</v>
      </c>
      <c r="B20" s="63"/>
      <c r="C20" s="63"/>
      <c r="D20" s="63"/>
      <c r="E20" s="63">
        <f t="shared" si="1"/>
        <v>0</v>
      </c>
      <c r="F20" s="64" t="e">
        <f t="shared" si="0"/>
        <v>#DIV/0!</v>
      </c>
    </row>
    <row r="21" spans="1:6" ht="19.5" customHeight="1" hidden="1">
      <c r="A21" s="62" t="s">
        <v>1230</v>
      </c>
      <c r="B21" s="63"/>
      <c r="C21" s="63"/>
      <c r="D21" s="63"/>
      <c r="E21" s="63">
        <f t="shared" si="1"/>
        <v>0</v>
      </c>
      <c r="F21" s="64" t="e">
        <f t="shared" si="0"/>
        <v>#DIV/0!</v>
      </c>
    </row>
    <row r="22" spans="1:6" ht="19.5" customHeight="1" hidden="1">
      <c r="A22" s="62" t="s">
        <v>1233</v>
      </c>
      <c r="B22" s="63"/>
      <c r="C22" s="63"/>
      <c r="D22" s="63"/>
      <c r="E22" s="63">
        <f t="shared" si="1"/>
        <v>0</v>
      </c>
      <c r="F22" s="64" t="e">
        <f t="shared" si="0"/>
        <v>#DIV/0!</v>
      </c>
    </row>
    <row r="23" spans="1:6" ht="19.5" customHeight="1">
      <c r="A23" s="62" t="s">
        <v>1234</v>
      </c>
      <c r="B23" s="63">
        <f>SUM(B24,B25)</f>
        <v>0</v>
      </c>
      <c r="C23" s="63">
        <f>SUM(C24,C25)</f>
        <v>0</v>
      </c>
      <c r="D23" s="63">
        <f>SUM(D24,D25)</f>
        <v>0</v>
      </c>
      <c r="E23" s="63">
        <f>SUM(E24,E25)</f>
        <v>0</v>
      </c>
      <c r="F23" s="64">
        <v>0</v>
      </c>
    </row>
    <row r="24" spans="1:6" ht="19.5" customHeight="1" hidden="1">
      <c r="A24" s="62" t="s">
        <v>1235</v>
      </c>
      <c r="B24" s="63"/>
      <c r="C24" s="63"/>
      <c r="D24" s="63"/>
      <c r="E24" s="63">
        <f t="shared" si="1"/>
        <v>0</v>
      </c>
      <c r="F24" s="66" t="e">
        <f t="shared" si="0"/>
        <v>#DIV/0!</v>
      </c>
    </row>
    <row r="25" spans="1:6" ht="19.5" customHeight="1" hidden="1">
      <c r="A25" s="62" t="s">
        <v>1236</v>
      </c>
      <c r="B25" s="63">
        <f>SUM(B26:B29)</f>
        <v>0</v>
      </c>
      <c r="C25" s="63">
        <f>SUM(C26:C29)</f>
        <v>0</v>
      </c>
      <c r="D25" s="63">
        <f>SUM(D26:D29)</f>
        <v>0</v>
      </c>
      <c r="E25" s="63">
        <f>SUM(E26:E29)</f>
        <v>0</v>
      </c>
      <c r="F25" s="66" t="e">
        <f t="shared" si="0"/>
        <v>#DIV/0!</v>
      </c>
    </row>
    <row r="26" spans="1:6" ht="19.5" customHeight="1" hidden="1">
      <c r="A26" s="62" t="s">
        <v>1237</v>
      </c>
      <c r="B26" s="63"/>
      <c r="C26" s="63"/>
      <c r="D26" s="63"/>
      <c r="E26" s="63">
        <f t="shared" si="1"/>
        <v>0</v>
      </c>
      <c r="F26" s="66" t="e">
        <f t="shared" si="0"/>
        <v>#DIV/0!</v>
      </c>
    </row>
    <row r="27" spans="1:6" ht="19.5" customHeight="1" hidden="1">
      <c r="A27" s="62" t="s">
        <v>1238</v>
      </c>
      <c r="B27" s="63"/>
      <c r="C27" s="63"/>
      <c r="D27" s="63"/>
      <c r="E27" s="63">
        <f t="shared" si="1"/>
        <v>0</v>
      </c>
      <c r="F27" s="66" t="e">
        <f t="shared" si="0"/>
        <v>#DIV/0!</v>
      </c>
    </row>
    <row r="28" spans="1:6" ht="19.5" customHeight="1" hidden="1">
      <c r="A28" s="62" t="s">
        <v>1239</v>
      </c>
      <c r="B28" s="63"/>
      <c r="C28" s="63"/>
      <c r="D28" s="63"/>
      <c r="E28" s="63">
        <f t="shared" si="1"/>
        <v>0</v>
      </c>
      <c r="F28" s="66" t="e">
        <f t="shared" si="0"/>
        <v>#DIV/0!</v>
      </c>
    </row>
    <row r="29" spans="1:6" ht="19.5" customHeight="1" hidden="1">
      <c r="A29" s="62" t="s">
        <v>1240</v>
      </c>
      <c r="B29" s="63"/>
      <c r="C29" s="63"/>
      <c r="D29" s="63"/>
      <c r="E29" s="63">
        <f t="shared" si="1"/>
        <v>0</v>
      </c>
      <c r="F29" s="66" t="e">
        <f t="shared" si="0"/>
        <v>#DIV/0!</v>
      </c>
    </row>
    <row r="30" spans="1:6" ht="19.5" customHeight="1">
      <c r="A30" s="62" t="s">
        <v>1241</v>
      </c>
      <c r="B30" s="63">
        <f>SUM(B31,B44,B48,B55,B49,B56,B57,B58,B64,B65,B74:B75,B81)</f>
        <v>12866</v>
      </c>
      <c r="C30" s="63">
        <f>SUM(C31,C44,C48,C55,C49,C56,C57,C58,C64,C65,C74:C75,C81)</f>
        <v>0</v>
      </c>
      <c r="D30" s="63">
        <f>SUM(D31,D44,D48,D55,D49,D56,D57,D58,D64,D65,D74:D75,D81)</f>
        <v>-8991</v>
      </c>
      <c r="E30" s="63">
        <f aca="true" t="shared" si="2" ref="E30:E34">B30+C30+D30</f>
        <v>3875</v>
      </c>
      <c r="F30" s="66">
        <f t="shared" si="0"/>
        <v>-69.88185916368724</v>
      </c>
    </row>
    <row r="31" spans="1:6" ht="19.5" customHeight="1">
      <c r="A31" s="62" t="s">
        <v>1242</v>
      </c>
      <c r="B31" s="63">
        <f>SUM(B32:B43)</f>
        <v>12182</v>
      </c>
      <c r="C31" s="63">
        <f>SUM(C32:C43)</f>
        <v>0</v>
      </c>
      <c r="D31" s="63">
        <f>SUM(D32:D43)</f>
        <v>-8757</v>
      </c>
      <c r="E31" s="63">
        <f>SUM(E32:E43)</f>
        <v>3425</v>
      </c>
      <c r="F31" s="66">
        <f t="shared" si="0"/>
        <v>-71.88474798883598</v>
      </c>
    </row>
    <row r="32" spans="1:6" ht="19.5" customHeight="1">
      <c r="A32" s="62" t="s">
        <v>1243</v>
      </c>
      <c r="B32" s="63">
        <v>2957</v>
      </c>
      <c r="C32" s="63"/>
      <c r="D32" s="63">
        <v>-2957</v>
      </c>
      <c r="E32" s="63">
        <f t="shared" si="2"/>
        <v>0</v>
      </c>
      <c r="F32" s="64">
        <f t="shared" si="0"/>
        <v>-100</v>
      </c>
    </row>
    <row r="33" spans="1:6" ht="19.5" customHeight="1">
      <c r="A33" s="62" t="s">
        <v>1244</v>
      </c>
      <c r="B33" s="63">
        <v>8678</v>
      </c>
      <c r="C33" s="63"/>
      <c r="D33" s="63">
        <v>-5300</v>
      </c>
      <c r="E33" s="63">
        <f t="shared" si="2"/>
        <v>3378</v>
      </c>
      <c r="F33" s="66">
        <f t="shared" si="0"/>
        <v>-61.07398017976492</v>
      </c>
    </row>
    <row r="34" spans="1:6" ht="19.5" customHeight="1">
      <c r="A34" s="62" t="s">
        <v>1245</v>
      </c>
      <c r="B34" s="63">
        <v>47</v>
      </c>
      <c r="C34" s="63"/>
      <c r="D34" s="63"/>
      <c r="E34" s="63">
        <f t="shared" si="2"/>
        <v>47</v>
      </c>
      <c r="F34" s="64">
        <f t="shared" si="0"/>
        <v>0</v>
      </c>
    </row>
    <row r="35" spans="1:6" ht="19.5" customHeight="1" hidden="1">
      <c r="A35" s="62" t="s">
        <v>1246</v>
      </c>
      <c r="B35" s="63"/>
      <c r="C35" s="63"/>
      <c r="D35" s="63"/>
      <c r="E35" s="63">
        <f t="shared" si="1"/>
        <v>0</v>
      </c>
      <c r="F35" s="66" t="e">
        <f t="shared" si="0"/>
        <v>#DIV/0!</v>
      </c>
    </row>
    <row r="36" spans="1:6" ht="19.5" customHeight="1" hidden="1">
      <c r="A36" s="62" t="s">
        <v>1247</v>
      </c>
      <c r="B36" s="63"/>
      <c r="C36" s="63"/>
      <c r="D36" s="63"/>
      <c r="E36" s="63">
        <f t="shared" si="1"/>
        <v>0</v>
      </c>
      <c r="F36" s="66" t="e">
        <f t="shared" si="0"/>
        <v>#DIV/0!</v>
      </c>
    </row>
    <row r="37" spans="1:6" ht="19.5" customHeight="1">
      <c r="A37" s="62" t="s">
        <v>1248</v>
      </c>
      <c r="B37" s="63">
        <v>500</v>
      </c>
      <c r="C37" s="63"/>
      <c r="D37" s="63">
        <v>-500</v>
      </c>
      <c r="E37" s="63">
        <f>B37+C37+D37</f>
        <v>0</v>
      </c>
      <c r="F37" s="64">
        <f t="shared" si="0"/>
        <v>-100</v>
      </c>
    </row>
    <row r="38" spans="1:6" ht="19.5" customHeight="1" hidden="1">
      <c r="A38" s="62" t="s">
        <v>1249</v>
      </c>
      <c r="B38" s="63"/>
      <c r="C38" s="63"/>
      <c r="D38" s="63"/>
      <c r="E38" s="63">
        <f t="shared" si="1"/>
        <v>0</v>
      </c>
      <c r="F38" s="66" t="e">
        <f t="shared" si="0"/>
        <v>#DIV/0!</v>
      </c>
    </row>
    <row r="39" spans="1:6" ht="19.5" customHeight="1" hidden="1">
      <c r="A39" s="62" t="s">
        <v>1250</v>
      </c>
      <c r="B39" s="63"/>
      <c r="C39" s="63"/>
      <c r="D39" s="63"/>
      <c r="E39" s="63">
        <f t="shared" si="1"/>
        <v>0</v>
      </c>
      <c r="F39" s="66" t="e">
        <f t="shared" si="0"/>
        <v>#DIV/0!</v>
      </c>
    </row>
    <row r="40" spans="1:6" ht="19.5" customHeight="1" hidden="1">
      <c r="A40" s="62" t="s">
        <v>1251</v>
      </c>
      <c r="B40" s="63"/>
      <c r="C40" s="63"/>
      <c r="D40" s="63"/>
      <c r="E40" s="63">
        <f t="shared" si="1"/>
        <v>0</v>
      </c>
      <c r="F40" s="66" t="e">
        <f t="shared" si="0"/>
        <v>#DIV/0!</v>
      </c>
    </row>
    <row r="41" spans="1:6" ht="19.5" customHeight="1" hidden="1">
      <c r="A41" s="62" t="s">
        <v>1252</v>
      </c>
      <c r="B41" s="63"/>
      <c r="C41" s="63"/>
      <c r="D41" s="63"/>
      <c r="E41" s="63">
        <f t="shared" si="1"/>
        <v>0</v>
      </c>
      <c r="F41" s="66" t="e">
        <f t="shared" si="0"/>
        <v>#DIV/0!</v>
      </c>
    </row>
    <row r="42" spans="1:6" ht="19.5" customHeight="1" hidden="1">
      <c r="A42" s="62" t="s">
        <v>1253</v>
      </c>
      <c r="B42" s="63"/>
      <c r="C42" s="63"/>
      <c r="D42" s="63"/>
      <c r="E42" s="63">
        <f t="shared" si="1"/>
        <v>0</v>
      </c>
      <c r="F42" s="66" t="e">
        <f t="shared" si="0"/>
        <v>#DIV/0!</v>
      </c>
    </row>
    <row r="43" spans="1:6" ht="19.5" customHeight="1" hidden="1">
      <c r="A43" s="62" t="s">
        <v>1254</v>
      </c>
      <c r="B43" s="63"/>
      <c r="C43" s="63"/>
      <c r="D43" s="63"/>
      <c r="E43" s="63">
        <f t="shared" si="1"/>
        <v>0</v>
      </c>
      <c r="F43" s="66" t="e">
        <f t="shared" si="0"/>
        <v>#DIV/0!</v>
      </c>
    </row>
    <row r="44" spans="1:6" ht="19.5" customHeight="1" hidden="1">
      <c r="A44" s="62" t="s">
        <v>1255</v>
      </c>
      <c r="B44" s="63">
        <f>SUM(B45:B47)</f>
        <v>0</v>
      </c>
      <c r="C44" s="63">
        <f>SUM(C45:C47)</f>
        <v>0</v>
      </c>
      <c r="D44" s="63">
        <f>SUM(D45:D47)</f>
        <v>0</v>
      </c>
      <c r="E44" s="63">
        <f>SUM(E45:E47)</f>
        <v>0</v>
      </c>
      <c r="F44" s="66" t="e">
        <f t="shared" si="0"/>
        <v>#DIV/0!</v>
      </c>
    </row>
    <row r="45" spans="1:6" ht="19.5" customHeight="1" hidden="1">
      <c r="A45" s="62" t="s">
        <v>1243</v>
      </c>
      <c r="B45" s="63"/>
      <c r="C45" s="63"/>
      <c r="D45" s="63"/>
      <c r="E45" s="63">
        <f t="shared" si="1"/>
        <v>0</v>
      </c>
      <c r="F45" s="66" t="e">
        <f t="shared" si="0"/>
        <v>#DIV/0!</v>
      </c>
    </row>
    <row r="46" spans="1:6" ht="19.5" customHeight="1" hidden="1">
      <c r="A46" s="62" t="s">
        <v>1244</v>
      </c>
      <c r="B46" s="63"/>
      <c r="C46" s="63"/>
      <c r="D46" s="63"/>
      <c r="E46" s="63">
        <f t="shared" si="1"/>
        <v>0</v>
      </c>
      <c r="F46" s="66" t="e">
        <f t="shared" si="0"/>
        <v>#DIV/0!</v>
      </c>
    </row>
    <row r="47" spans="1:6" ht="19.5" customHeight="1" hidden="1">
      <c r="A47" s="62" t="s">
        <v>1256</v>
      </c>
      <c r="B47" s="63"/>
      <c r="C47" s="63"/>
      <c r="D47" s="63"/>
      <c r="E47" s="63">
        <f t="shared" si="1"/>
        <v>0</v>
      </c>
      <c r="F47" s="66" t="e">
        <f t="shared" si="0"/>
        <v>#DIV/0!</v>
      </c>
    </row>
    <row r="48" spans="1:6" ht="19.5" customHeight="1">
      <c r="A48" s="62" t="s">
        <v>1257</v>
      </c>
      <c r="B48" s="63">
        <v>684</v>
      </c>
      <c r="C48" s="63"/>
      <c r="D48" s="63">
        <v>-234</v>
      </c>
      <c r="E48" s="63">
        <f>B48+C48+D48</f>
        <v>450</v>
      </c>
      <c r="F48" s="66">
        <f t="shared" si="0"/>
        <v>-34.210526315789465</v>
      </c>
    </row>
    <row r="49" spans="1:6" ht="19.5" customHeight="1" hidden="1">
      <c r="A49" s="62" t="s">
        <v>1258</v>
      </c>
      <c r="B49" s="63">
        <f>SUM(B50:B54)</f>
        <v>0</v>
      </c>
      <c r="C49" s="63">
        <f>SUM(C50:C54)</f>
        <v>0</v>
      </c>
      <c r="D49" s="63">
        <f>SUM(D50:D54)</f>
        <v>0</v>
      </c>
      <c r="E49" s="63">
        <f>SUM(E50:E54)</f>
        <v>0</v>
      </c>
      <c r="F49" s="66" t="e">
        <f t="shared" si="0"/>
        <v>#DIV/0!</v>
      </c>
    </row>
    <row r="50" spans="1:6" ht="19.5" customHeight="1" hidden="1">
      <c r="A50" s="62" t="s">
        <v>1259</v>
      </c>
      <c r="B50" s="63"/>
      <c r="C50" s="63"/>
      <c r="D50" s="63"/>
      <c r="E50" s="63">
        <f t="shared" si="1"/>
        <v>0</v>
      </c>
      <c r="F50" s="66" t="e">
        <f t="shared" si="0"/>
        <v>#DIV/0!</v>
      </c>
    </row>
    <row r="51" spans="1:6" ht="19.5" customHeight="1" hidden="1">
      <c r="A51" s="62" t="s">
        <v>1260</v>
      </c>
      <c r="B51" s="63"/>
      <c r="C51" s="63"/>
      <c r="D51" s="63"/>
      <c r="E51" s="63">
        <f t="shared" si="1"/>
        <v>0</v>
      </c>
      <c r="F51" s="66" t="e">
        <f t="shared" si="0"/>
        <v>#DIV/0!</v>
      </c>
    </row>
    <row r="52" spans="1:6" ht="19.5" customHeight="1" hidden="1">
      <c r="A52" s="62" t="s">
        <v>1261</v>
      </c>
      <c r="B52" s="63"/>
      <c r="C52" s="63"/>
      <c r="D52" s="63"/>
      <c r="E52" s="63">
        <f t="shared" si="1"/>
        <v>0</v>
      </c>
      <c r="F52" s="66" t="e">
        <f t="shared" si="0"/>
        <v>#DIV/0!</v>
      </c>
    </row>
    <row r="53" spans="1:6" ht="19.5" customHeight="1" hidden="1">
      <c r="A53" s="62" t="s">
        <v>1262</v>
      </c>
      <c r="B53" s="63"/>
      <c r="C53" s="63"/>
      <c r="D53" s="63"/>
      <c r="E53" s="63">
        <f t="shared" si="1"/>
        <v>0</v>
      </c>
      <c r="F53" s="66" t="e">
        <f t="shared" si="0"/>
        <v>#DIV/0!</v>
      </c>
    </row>
    <row r="54" spans="1:6" ht="19.5" customHeight="1" hidden="1">
      <c r="A54" s="62" t="s">
        <v>1263</v>
      </c>
      <c r="B54" s="63"/>
      <c r="C54" s="63"/>
      <c r="D54" s="63"/>
      <c r="E54" s="63">
        <f t="shared" si="1"/>
        <v>0</v>
      </c>
      <c r="F54" s="66" t="e">
        <f t="shared" si="0"/>
        <v>#DIV/0!</v>
      </c>
    </row>
    <row r="55" spans="1:6" ht="19.5" customHeight="1" hidden="1">
      <c r="A55" s="62" t="s">
        <v>1264</v>
      </c>
      <c r="B55" s="63"/>
      <c r="C55" s="63"/>
      <c r="D55" s="63"/>
      <c r="E55" s="63">
        <f aca="true" t="shared" si="3" ref="E55:E63">B55+C55-D55</f>
        <v>0</v>
      </c>
      <c r="F55" s="66" t="e">
        <f aca="true" t="shared" si="4" ref="F55:F63">E55/B55*100-100</f>
        <v>#DIV/0!</v>
      </c>
    </row>
    <row r="56" spans="1:6" ht="19.5" customHeight="1" hidden="1">
      <c r="A56" s="62" t="s">
        <v>1265</v>
      </c>
      <c r="B56" s="63"/>
      <c r="C56" s="63"/>
      <c r="D56" s="63"/>
      <c r="E56" s="63">
        <f t="shared" si="3"/>
        <v>0</v>
      </c>
      <c r="F56" s="66" t="e">
        <f t="shared" si="4"/>
        <v>#DIV/0!</v>
      </c>
    </row>
    <row r="57" spans="1:6" ht="19.5" customHeight="1" hidden="1">
      <c r="A57" s="62" t="s">
        <v>1266</v>
      </c>
      <c r="B57" s="63"/>
      <c r="C57" s="63"/>
      <c r="D57" s="63"/>
      <c r="E57" s="63">
        <f t="shared" si="3"/>
        <v>0</v>
      </c>
      <c r="F57" s="66" t="e">
        <f t="shared" si="4"/>
        <v>#DIV/0!</v>
      </c>
    </row>
    <row r="58" spans="1:6" ht="19.5" customHeight="1" hidden="1">
      <c r="A58" s="62" t="s">
        <v>1267</v>
      </c>
      <c r="B58" s="63">
        <f>SUM(B59:B63)</f>
        <v>0</v>
      </c>
      <c r="C58" s="63">
        <f>SUM(C59:C63)</f>
        <v>0</v>
      </c>
      <c r="D58" s="63">
        <f>SUM(D59:D63)</f>
        <v>0</v>
      </c>
      <c r="E58" s="63">
        <f>SUM(E59:E63)</f>
        <v>0</v>
      </c>
      <c r="F58" s="66" t="e">
        <f t="shared" si="4"/>
        <v>#DIV/0!</v>
      </c>
    </row>
    <row r="59" spans="1:6" ht="19.5" customHeight="1" hidden="1">
      <c r="A59" s="62" t="s">
        <v>1259</v>
      </c>
      <c r="B59" s="63"/>
      <c r="C59" s="63"/>
      <c r="D59" s="63"/>
      <c r="E59" s="63">
        <f t="shared" si="3"/>
        <v>0</v>
      </c>
      <c r="F59" s="66" t="e">
        <f t="shared" si="4"/>
        <v>#DIV/0!</v>
      </c>
    </row>
    <row r="60" spans="1:6" ht="19.5" customHeight="1" hidden="1">
      <c r="A60" s="62" t="s">
        <v>1260</v>
      </c>
      <c r="B60" s="63"/>
      <c r="C60" s="63"/>
      <c r="D60" s="63"/>
      <c r="E60" s="63">
        <f t="shared" si="3"/>
        <v>0</v>
      </c>
      <c r="F60" s="66" t="e">
        <f t="shared" si="4"/>
        <v>#DIV/0!</v>
      </c>
    </row>
    <row r="61" spans="1:6" ht="19.5" customHeight="1" hidden="1">
      <c r="A61" s="62" t="s">
        <v>1261</v>
      </c>
      <c r="B61" s="63"/>
      <c r="C61" s="63"/>
      <c r="D61" s="63"/>
      <c r="E61" s="63">
        <f t="shared" si="3"/>
        <v>0</v>
      </c>
      <c r="F61" s="66" t="e">
        <f t="shared" si="4"/>
        <v>#DIV/0!</v>
      </c>
    </row>
    <row r="62" spans="1:6" ht="19.5" customHeight="1" hidden="1">
      <c r="A62" s="62" t="s">
        <v>1262</v>
      </c>
      <c r="B62" s="63"/>
      <c r="C62" s="63"/>
      <c r="D62" s="63"/>
      <c r="E62" s="63">
        <f t="shared" si="3"/>
        <v>0</v>
      </c>
      <c r="F62" s="66" t="e">
        <f t="shared" si="4"/>
        <v>#DIV/0!</v>
      </c>
    </row>
    <row r="63" spans="1:6" ht="19.5" customHeight="1" hidden="1">
      <c r="A63" s="62" t="s">
        <v>1268</v>
      </c>
      <c r="B63" s="63"/>
      <c r="C63" s="63"/>
      <c r="D63" s="63"/>
      <c r="E63" s="63">
        <f t="shared" si="3"/>
        <v>0</v>
      </c>
      <c r="F63" s="66" t="e">
        <f t="shared" si="4"/>
        <v>#DIV/0!</v>
      </c>
    </row>
    <row r="64" spans="1:6" ht="19.5" customHeight="1" hidden="1">
      <c r="A64" s="62" t="s">
        <v>1269</v>
      </c>
      <c r="B64" s="63"/>
      <c r="C64" s="63"/>
      <c r="D64" s="63"/>
      <c r="E64" s="63"/>
      <c r="F64" s="66"/>
    </row>
    <row r="65" spans="1:6" ht="19.5" customHeight="1" hidden="1">
      <c r="A65" s="62" t="s">
        <v>1270</v>
      </c>
      <c r="B65" s="63">
        <f>SUM(B66:B73)</f>
        <v>0</v>
      </c>
      <c r="C65" s="63">
        <f>SUM(C66:C73)</f>
        <v>0</v>
      </c>
      <c r="D65" s="63">
        <f>SUM(D66:D73)</f>
        <v>0</v>
      </c>
      <c r="E65" s="63">
        <f>SUM(E66:E73)</f>
        <v>0</v>
      </c>
      <c r="F65" s="66" t="e">
        <f aca="true" t="shared" si="5" ref="F65:F67">E65/B65*100-100</f>
        <v>#DIV/0!</v>
      </c>
    </row>
    <row r="66" spans="1:6" ht="19.5" customHeight="1" hidden="1">
      <c r="A66" s="62" t="s">
        <v>1243</v>
      </c>
      <c r="B66" s="63"/>
      <c r="C66" s="63"/>
      <c r="D66" s="63"/>
      <c r="E66" s="63">
        <f aca="true" t="shared" si="6" ref="E66:E72">B66+C66-D66</f>
        <v>0</v>
      </c>
      <c r="F66" s="66" t="e">
        <f t="shared" si="5"/>
        <v>#DIV/0!</v>
      </c>
    </row>
    <row r="67" spans="1:6" ht="19.5" customHeight="1" hidden="1">
      <c r="A67" s="62" t="s">
        <v>1244</v>
      </c>
      <c r="B67" s="63"/>
      <c r="C67" s="63"/>
      <c r="D67" s="63"/>
      <c r="E67" s="63">
        <f t="shared" si="6"/>
        <v>0</v>
      </c>
      <c r="F67" s="66" t="e">
        <f t="shared" si="5"/>
        <v>#DIV/0!</v>
      </c>
    </row>
    <row r="68" spans="1:6" ht="19.5" customHeight="1" hidden="1">
      <c r="A68" s="62" t="s">
        <v>1245</v>
      </c>
      <c r="B68" s="63"/>
      <c r="C68" s="63"/>
      <c r="D68" s="63"/>
      <c r="E68" s="63">
        <f t="shared" si="6"/>
        <v>0</v>
      </c>
      <c r="F68" s="66"/>
    </row>
    <row r="69" spans="1:6" ht="19.5" customHeight="1" hidden="1">
      <c r="A69" s="62" t="s">
        <v>1246</v>
      </c>
      <c r="B69" s="63"/>
      <c r="C69" s="63"/>
      <c r="D69" s="63"/>
      <c r="E69" s="63">
        <f t="shared" si="6"/>
        <v>0</v>
      </c>
      <c r="F69" s="66"/>
    </row>
    <row r="70" spans="1:6" ht="19.5" customHeight="1" hidden="1">
      <c r="A70" s="62" t="s">
        <v>1249</v>
      </c>
      <c r="B70" s="63"/>
      <c r="C70" s="63"/>
      <c r="D70" s="63"/>
      <c r="E70" s="63">
        <f t="shared" si="6"/>
        <v>0</v>
      </c>
      <c r="F70" s="66"/>
    </row>
    <row r="71" spans="1:6" ht="19.5" customHeight="1" hidden="1">
      <c r="A71" s="62" t="s">
        <v>1251</v>
      </c>
      <c r="B71" s="63"/>
      <c r="C71" s="63"/>
      <c r="D71" s="63"/>
      <c r="E71" s="63">
        <f t="shared" si="6"/>
        <v>0</v>
      </c>
      <c r="F71" s="66"/>
    </row>
    <row r="72" spans="1:6" ht="19.5" customHeight="1" hidden="1">
      <c r="A72" s="62" t="s">
        <v>1252</v>
      </c>
      <c r="B72" s="63"/>
      <c r="C72" s="63"/>
      <c r="D72" s="63"/>
      <c r="E72" s="63">
        <f t="shared" si="6"/>
        <v>0</v>
      </c>
      <c r="F72" s="66"/>
    </row>
    <row r="73" spans="1:6" ht="19.5" customHeight="1" hidden="1">
      <c r="A73" s="62" t="s">
        <v>1271</v>
      </c>
      <c r="B73" s="63"/>
      <c r="C73" s="63"/>
      <c r="D73" s="63"/>
      <c r="E73" s="63">
        <f aca="true" t="shared" si="7" ref="E73:E111">B73+C73-D73</f>
        <v>0</v>
      </c>
      <c r="F73" s="66" t="e">
        <f aca="true" t="shared" si="8" ref="F73:F111">E73/B73*100-100</f>
        <v>#DIV/0!</v>
      </c>
    </row>
    <row r="74" spans="1:6" ht="19.5" customHeight="1" hidden="1">
      <c r="A74" s="62" t="s">
        <v>1272</v>
      </c>
      <c r="B74" s="63"/>
      <c r="C74" s="63"/>
      <c r="D74" s="63"/>
      <c r="E74" s="63">
        <f t="shared" si="7"/>
        <v>0</v>
      </c>
      <c r="F74" s="66" t="e">
        <f t="shared" si="8"/>
        <v>#DIV/0!</v>
      </c>
    </row>
    <row r="75" spans="1:6" ht="19.5" customHeight="1" hidden="1">
      <c r="A75" s="62" t="s">
        <v>1273</v>
      </c>
      <c r="B75" s="63">
        <f>SUM(B76:B80)</f>
        <v>0</v>
      </c>
      <c r="C75" s="63">
        <f>SUM(C76:C80)</f>
        <v>0</v>
      </c>
      <c r="D75" s="63">
        <f>SUM(D76:D80)</f>
        <v>0</v>
      </c>
      <c r="E75" s="63">
        <f>SUM(E76:E80)</f>
        <v>0</v>
      </c>
      <c r="F75" s="66" t="e">
        <f t="shared" si="8"/>
        <v>#DIV/0!</v>
      </c>
    </row>
    <row r="76" spans="1:6" ht="19.5" customHeight="1" hidden="1">
      <c r="A76" s="62" t="s">
        <v>1274</v>
      </c>
      <c r="B76" s="63"/>
      <c r="C76" s="63"/>
      <c r="D76" s="63"/>
      <c r="E76" s="63">
        <f t="shared" si="7"/>
        <v>0</v>
      </c>
      <c r="F76" s="66" t="e">
        <f t="shared" si="8"/>
        <v>#DIV/0!</v>
      </c>
    </row>
    <row r="77" spans="1:6" ht="19.5" customHeight="1" hidden="1">
      <c r="A77" s="62" t="s">
        <v>1275</v>
      </c>
      <c r="B77" s="63"/>
      <c r="C77" s="63"/>
      <c r="D77" s="63"/>
      <c r="E77" s="63">
        <f t="shared" si="7"/>
        <v>0</v>
      </c>
      <c r="F77" s="66" t="e">
        <f t="shared" si="8"/>
        <v>#DIV/0!</v>
      </c>
    </row>
    <row r="78" spans="1:6" ht="19.5" customHeight="1" hidden="1">
      <c r="A78" s="62" t="s">
        <v>1276</v>
      </c>
      <c r="B78" s="63"/>
      <c r="C78" s="63"/>
      <c r="D78" s="63"/>
      <c r="E78" s="63">
        <f t="shared" si="7"/>
        <v>0</v>
      </c>
      <c r="F78" s="66" t="e">
        <f t="shared" si="8"/>
        <v>#DIV/0!</v>
      </c>
    </row>
    <row r="79" spans="1:6" ht="19.5" customHeight="1" hidden="1">
      <c r="A79" s="62" t="s">
        <v>1277</v>
      </c>
      <c r="B79" s="63"/>
      <c r="C79" s="63"/>
      <c r="D79" s="63"/>
      <c r="E79" s="63">
        <f t="shared" si="7"/>
        <v>0</v>
      </c>
      <c r="F79" s="66" t="e">
        <f t="shared" si="8"/>
        <v>#DIV/0!</v>
      </c>
    </row>
    <row r="80" spans="1:6" ht="19.5" customHeight="1" hidden="1">
      <c r="A80" s="62" t="s">
        <v>1278</v>
      </c>
      <c r="B80" s="63"/>
      <c r="C80" s="63"/>
      <c r="D80" s="63"/>
      <c r="E80" s="63">
        <f t="shared" si="7"/>
        <v>0</v>
      </c>
      <c r="F80" s="66" t="e">
        <f t="shared" si="8"/>
        <v>#DIV/0!</v>
      </c>
    </row>
    <row r="81" spans="1:6" ht="19.5" customHeight="1" hidden="1">
      <c r="A81" s="62" t="s">
        <v>1279</v>
      </c>
      <c r="B81" s="63">
        <f>SUM(B82:B86)</f>
        <v>0</v>
      </c>
      <c r="C81" s="63">
        <f>SUM(C82:C86)</f>
        <v>0</v>
      </c>
      <c r="D81" s="63">
        <f>SUM(D82:D86)</f>
        <v>0</v>
      </c>
      <c r="E81" s="63">
        <f>SUM(E82:E86)</f>
        <v>0</v>
      </c>
      <c r="F81" s="66" t="e">
        <f t="shared" si="8"/>
        <v>#DIV/0!</v>
      </c>
    </row>
    <row r="82" spans="1:6" ht="19.5" customHeight="1" hidden="1">
      <c r="A82" s="62" t="s">
        <v>1259</v>
      </c>
      <c r="B82" s="63"/>
      <c r="C82" s="63"/>
      <c r="D82" s="63"/>
      <c r="E82" s="63">
        <f t="shared" si="7"/>
        <v>0</v>
      </c>
      <c r="F82" s="66" t="e">
        <f t="shared" si="8"/>
        <v>#DIV/0!</v>
      </c>
    </row>
    <row r="83" spans="1:6" ht="19.5" customHeight="1" hidden="1">
      <c r="A83" s="62" t="s">
        <v>1260</v>
      </c>
      <c r="B83" s="63"/>
      <c r="C83" s="63"/>
      <c r="D83" s="63"/>
      <c r="E83" s="63">
        <f t="shared" si="7"/>
        <v>0</v>
      </c>
      <c r="F83" s="66" t="e">
        <f t="shared" si="8"/>
        <v>#DIV/0!</v>
      </c>
    </row>
    <row r="84" spans="1:6" ht="19.5" customHeight="1" hidden="1">
      <c r="A84" s="62" t="s">
        <v>1261</v>
      </c>
      <c r="B84" s="63"/>
      <c r="C84" s="63"/>
      <c r="D84" s="63"/>
      <c r="E84" s="63">
        <f t="shared" si="7"/>
        <v>0</v>
      </c>
      <c r="F84" s="66" t="e">
        <f t="shared" si="8"/>
        <v>#DIV/0!</v>
      </c>
    </row>
    <row r="85" spans="1:6" ht="19.5" customHeight="1" hidden="1">
      <c r="A85" s="62" t="s">
        <v>1262</v>
      </c>
      <c r="B85" s="63"/>
      <c r="C85" s="63"/>
      <c r="D85" s="63"/>
      <c r="E85" s="63">
        <f t="shared" si="7"/>
        <v>0</v>
      </c>
      <c r="F85" s="66" t="e">
        <f t="shared" si="8"/>
        <v>#DIV/0!</v>
      </c>
    </row>
    <row r="86" spans="1:6" ht="19.5" customHeight="1" hidden="1">
      <c r="A86" s="62" t="s">
        <v>1263</v>
      </c>
      <c r="B86" s="63"/>
      <c r="C86" s="63"/>
      <c r="D86" s="63"/>
      <c r="E86" s="63">
        <f t="shared" si="7"/>
        <v>0</v>
      </c>
      <c r="F86" s="66" t="e">
        <f t="shared" si="8"/>
        <v>#DIV/0!</v>
      </c>
    </row>
    <row r="87" spans="1:6" ht="19.5" customHeight="1">
      <c r="A87" s="62" t="s">
        <v>1280</v>
      </c>
      <c r="B87" s="63">
        <f>SUM(B88,B93,B98,B103,B109,B112)</f>
        <v>30</v>
      </c>
      <c r="C87" s="63">
        <f>SUM(C88,C93,C98,C103,C109,C112)</f>
        <v>0</v>
      </c>
      <c r="D87" s="63">
        <f>SUM(D88,D93,D98,D103,D109,D112)</f>
        <v>0</v>
      </c>
      <c r="E87" s="63">
        <f>SUM(E88,E93,E98,E103,E109,E112)</f>
        <v>30</v>
      </c>
      <c r="F87" s="64">
        <f t="shared" si="8"/>
        <v>0</v>
      </c>
    </row>
    <row r="88" spans="1:6" ht="19.5" customHeight="1">
      <c r="A88" s="62" t="s">
        <v>1281</v>
      </c>
      <c r="B88" s="63">
        <f>SUM(B89:B92)</f>
        <v>30</v>
      </c>
      <c r="C88" s="63">
        <f>SUM(C89:C92)</f>
        <v>0</v>
      </c>
      <c r="D88" s="63"/>
      <c r="E88" s="63">
        <f>B88+C88+D88</f>
        <v>30</v>
      </c>
      <c r="F88" s="64">
        <f t="shared" si="8"/>
        <v>0</v>
      </c>
    </row>
    <row r="89" spans="1:6" ht="19.5" customHeight="1" hidden="1">
      <c r="A89" s="62" t="s">
        <v>1230</v>
      </c>
      <c r="B89" s="63"/>
      <c r="C89" s="63"/>
      <c r="D89" s="63"/>
      <c r="E89" s="63">
        <f t="shared" si="7"/>
        <v>0</v>
      </c>
      <c r="F89" s="64" t="e">
        <f t="shared" si="8"/>
        <v>#DIV/0!</v>
      </c>
    </row>
    <row r="90" spans="1:6" ht="19.5" customHeight="1" hidden="1">
      <c r="A90" s="62" t="s">
        <v>1282</v>
      </c>
      <c r="B90" s="63"/>
      <c r="C90" s="63"/>
      <c r="D90" s="63"/>
      <c r="E90" s="63">
        <f t="shared" si="7"/>
        <v>0</v>
      </c>
      <c r="F90" s="64" t="e">
        <f t="shared" si="8"/>
        <v>#DIV/0!</v>
      </c>
    </row>
    <row r="91" spans="1:6" ht="19.5" customHeight="1" hidden="1">
      <c r="A91" s="62" t="s">
        <v>1283</v>
      </c>
      <c r="B91" s="63"/>
      <c r="C91" s="63"/>
      <c r="D91" s="63"/>
      <c r="E91" s="63">
        <f t="shared" si="7"/>
        <v>0</v>
      </c>
      <c r="F91" s="64" t="e">
        <f t="shared" si="8"/>
        <v>#DIV/0!</v>
      </c>
    </row>
    <row r="92" spans="1:6" ht="19.5" customHeight="1" hidden="1">
      <c r="A92" s="62" t="s">
        <v>1284</v>
      </c>
      <c r="B92" s="63">
        <v>30</v>
      </c>
      <c r="C92" s="63"/>
      <c r="D92" s="63"/>
      <c r="E92" s="63">
        <f t="shared" si="7"/>
        <v>30</v>
      </c>
      <c r="F92" s="64">
        <f t="shared" si="8"/>
        <v>0</v>
      </c>
    </row>
    <row r="93" spans="1:6" ht="19.5" customHeight="1" hidden="1">
      <c r="A93" s="62" t="s">
        <v>1285</v>
      </c>
      <c r="B93" s="63">
        <f>SUM(B94:B97)</f>
        <v>0</v>
      </c>
      <c r="C93" s="63">
        <f>SUM(C94:C97)</f>
        <v>0</v>
      </c>
      <c r="D93" s="63">
        <f>SUM(D94:D97)</f>
        <v>0</v>
      </c>
      <c r="E93" s="63">
        <f>SUM(E94:E97)</f>
        <v>0</v>
      </c>
      <c r="F93" s="64" t="e">
        <f t="shared" si="8"/>
        <v>#DIV/0!</v>
      </c>
    </row>
    <row r="94" spans="1:6" ht="19.5" customHeight="1" hidden="1">
      <c r="A94" s="62" t="s">
        <v>1230</v>
      </c>
      <c r="B94" s="63"/>
      <c r="C94" s="63"/>
      <c r="D94" s="63"/>
      <c r="E94" s="63">
        <f t="shared" si="7"/>
        <v>0</v>
      </c>
      <c r="F94" s="64" t="e">
        <f t="shared" si="8"/>
        <v>#DIV/0!</v>
      </c>
    </row>
    <row r="95" spans="1:6" ht="19.5" customHeight="1" hidden="1">
      <c r="A95" s="62" t="s">
        <v>1282</v>
      </c>
      <c r="B95" s="63"/>
      <c r="C95" s="63"/>
      <c r="D95" s="63"/>
      <c r="E95" s="63">
        <f t="shared" si="7"/>
        <v>0</v>
      </c>
      <c r="F95" s="64" t="e">
        <f t="shared" si="8"/>
        <v>#DIV/0!</v>
      </c>
    </row>
    <row r="96" spans="1:6" ht="19.5" customHeight="1" hidden="1">
      <c r="A96" s="62" t="s">
        <v>1286</v>
      </c>
      <c r="B96" s="63"/>
      <c r="C96" s="63"/>
      <c r="D96" s="63"/>
      <c r="E96" s="63">
        <f t="shared" si="7"/>
        <v>0</v>
      </c>
      <c r="F96" s="64" t="e">
        <f t="shared" si="8"/>
        <v>#DIV/0!</v>
      </c>
    </row>
    <row r="97" spans="1:6" ht="19.5" customHeight="1" hidden="1">
      <c r="A97" s="62" t="s">
        <v>1287</v>
      </c>
      <c r="B97" s="63"/>
      <c r="C97" s="63"/>
      <c r="D97" s="63"/>
      <c r="E97" s="63">
        <f t="shared" si="7"/>
        <v>0</v>
      </c>
      <c r="F97" s="64" t="e">
        <f t="shared" si="8"/>
        <v>#DIV/0!</v>
      </c>
    </row>
    <row r="98" spans="1:6" ht="19.5" customHeight="1" hidden="1">
      <c r="A98" s="62" t="s">
        <v>1288</v>
      </c>
      <c r="B98" s="63">
        <f>SUM(B99:B102)</f>
        <v>0</v>
      </c>
      <c r="C98" s="63">
        <f>SUM(C99:C102)</f>
        <v>0</v>
      </c>
      <c r="D98" s="63">
        <f>SUM(D99:D102)</f>
        <v>0</v>
      </c>
      <c r="E98" s="63">
        <f>SUM(E99:E102)</f>
        <v>0</v>
      </c>
      <c r="F98" s="64" t="e">
        <f t="shared" si="8"/>
        <v>#DIV/0!</v>
      </c>
    </row>
    <row r="99" spans="1:6" ht="19.5" customHeight="1" hidden="1">
      <c r="A99" s="62" t="s">
        <v>1289</v>
      </c>
      <c r="B99" s="63"/>
      <c r="C99" s="63"/>
      <c r="D99" s="63"/>
      <c r="E99" s="63">
        <f t="shared" si="7"/>
        <v>0</v>
      </c>
      <c r="F99" s="64" t="e">
        <f t="shared" si="8"/>
        <v>#DIV/0!</v>
      </c>
    </row>
    <row r="100" spans="1:6" ht="19.5" customHeight="1" hidden="1">
      <c r="A100" s="62" t="s">
        <v>1290</v>
      </c>
      <c r="B100" s="63"/>
      <c r="C100" s="63"/>
      <c r="D100" s="63"/>
      <c r="E100" s="63">
        <f t="shared" si="7"/>
        <v>0</v>
      </c>
      <c r="F100" s="64" t="e">
        <f t="shared" si="8"/>
        <v>#DIV/0!</v>
      </c>
    </row>
    <row r="101" spans="1:6" ht="19.5" customHeight="1" hidden="1">
      <c r="A101" s="62" t="s">
        <v>1291</v>
      </c>
      <c r="B101" s="63"/>
      <c r="C101" s="63"/>
      <c r="D101" s="63"/>
      <c r="E101" s="63">
        <f t="shared" si="7"/>
        <v>0</v>
      </c>
      <c r="F101" s="64" t="e">
        <f t="shared" si="8"/>
        <v>#DIV/0!</v>
      </c>
    </row>
    <row r="102" spans="1:6" ht="19.5" customHeight="1" hidden="1">
      <c r="A102" s="62" t="s">
        <v>1292</v>
      </c>
      <c r="B102" s="63"/>
      <c r="C102" s="63"/>
      <c r="D102" s="63"/>
      <c r="E102" s="63">
        <f t="shared" si="7"/>
        <v>0</v>
      </c>
      <c r="F102" s="64" t="e">
        <f t="shared" si="8"/>
        <v>#DIV/0!</v>
      </c>
    </row>
    <row r="103" spans="1:6" ht="19.5" customHeight="1" hidden="1">
      <c r="A103" s="62" t="s">
        <v>1293</v>
      </c>
      <c r="B103" s="63">
        <f>SUM(B104:B108)</f>
        <v>0</v>
      </c>
      <c r="C103" s="63">
        <f>SUM(C104:C108)</f>
        <v>0</v>
      </c>
      <c r="D103" s="63">
        <f>SUM(D104:D108)</f>
        <v>0</v>
      </c>
      <c r="E103" s="63">
        <f>SUM(E104:E108)</f>
        <v>0</v>
      </c>
      <c r="F103" s="64" t="e">
        <f t="shared" si="8"/>
        <v>#DIV/0!</v>
      </c>
    </row>
    <row r="104" spans="1:6" ht="19.5" customHeight="1" hidden="1">
      <c r="A104" s="62" t="s">
        <v>1294</v>
      </c>
      <c r="B104" s="63"/>
      <c r="C104" s="63"/>
      <c r="D104" s="63"/>
      <c r="E104" s="63">
        <f t="shared" si="7"/>
        <v>0</v>
      </c>
      <c r="F104" s="64" t="e">
        <f t="shared" si="8"/>
        <v>#DIV/0!</v>
      </c>
    </row>
    <row r="105" spans="1:6" ht="19.5" customHeight="1" hidden="1">
      <c r="A105" s="62" t="s">
        <v>1295</v>
      </c>
      <c r="B105" s="63"/>
      <c r="C105" s="63"/>
      <c r="D105" s="63"/>
      <c r="E105" s="63">
        <f t="shared" si="7"/>
        <v>0</v>
      </c>
      <c r="F105" s="64" t="e">
        <f t="shared" si="8"/>
        <v>#DIV/0!</v>
      </c>
    </row>
    <row r="106" spans="1:6" ht="19.5" customHeight="1" hidden="1">
      <c r="A106" s="62" t="s">
        <v>1296</v>
      </c>
      <c r="B106" s="63"/>
      <c r="C106" s="63"/>
      <c r="D106" s="63"/>
      <c r="E106" s="63">
        <f t="shared" si="7"/>
        <v>0</v>
      </c>
      <c r="F106" s="64" t="e">
        <f t="shared" si="8"/>
        <v>#DIV/0!</v>
      </c>
    </row>
    <row r="107" spans="1:6" ht="19.5" customHeight="1" hidden="1">
      <c r="A107" s="62" t="s">
        <v>1297</v>
      </c>
      <c r="B107" s="63"/>
      <c r="C107" s="63"/>
      <c r="D107" s="63"/>
      <c r="E107" s="63">
        <f t="shared" si="7"/>
        <v>0</v>
      </c>
      <c r="F107" s="64" t="e">
        <f t="shared" si="8"/>
        <v>#DIV/0!</v>
      </c>
    </row>
    <row r="108" spans="1:6" ht="19.5" customHeight="1" hidden="1">
      <c r="A108" s="62" t="s">
        <v>1298</v>
      </c>
      <c r="B108" s="63"/>
      <c r="C108" s="63"/>
      <c r="D108" s="63"/>
      <c r="E108" s="63">
        <f t="shared" si="7"/>
        <v>0</v>
      </c>
      <c r="F108" s="64" t="e">
        <f t="shared" si="8"/>
        <v>#DIV/0!</v>
      </c>
    </row>
    <row r="109" spans="1:6" ht="19.5" customHeight="1" hidden="1">
      <c r="A109" s="62" t="s">
        <v>1299</v>
      </c>
      <c r="B109" s="63">
        <f>SUM(B110:B111)</f>
        <v>0</v>
      </c>
      <c r="C109" s="63">
        <f>SUM(C110:C111)</f>
        <v>0</v>
      </c>
      <c r="D109" s="63">
        <f>SUM(D110:D111)</f>
        <v>0</v>
      </c>
      <c r="E109" s="63">
        <f>SUM(E110:E111)</f>
        <v>0</v>
      </c>
      <c r="F109" s="64" t="e">
        <f t="shared" si="8"/>
        <v>#DIV/0!</v>
      </c>
    </row>
    <row r="110" spans="1:6" ht="19.5" customHeight="1" hidden="1">
      <c r="A110" s="62" t="s">
        <v>1230</v>
      </c>
      <c r="B110" s="63"/>
      <c r="C110" s="63"/>
      <c r="D110" s="63"/>
      <c r="E110" s="63">
        <f t="shared" si="7"/>
        <v>0</v>
      </c>
      <c r="F110" s="64" t="e">
        <f t="shared" si="8"/>
        <v>#DIV/0!</v>
      </c>
    </row>
    <row r="111" spans="1:6" ht="19.5" customHeight="1" hidden="1">
      <c r="A111" s="62" t="s">
        <v>1300</v>
      </c>
      <c r="B111" s="63"/>
      <c r="C111" s="63"/>
      <c r="D111" s="63"/>
      <c r="E111" s="63">
        <f t="shared" si="7"/>
        <v>0</v>
      </c>
      <c r="F111" s="64" t="e">
        <f t="shared" si="8"/>
        <v>#DIV/0!</v>
      </c>
    </row>
    <row r="112" spans="1:6" ht="19.5" customHeight="1" hidden="1">
      <c r="A112" s="62" t="s">
        <v>1301</v>
      </c>
      <c r="B112" s="63">
        <f>SUM(B113:B116)</f>
        <v>0</v>
      </c>
      <c r="C112" s="63">
        <f>SUM(C113:C116)</f>
        <v>0</v>
      </c>
      <c r="D112" s="63">
        <f>SUM(D113:D116)</f>
        <v>0</v>
      </c>
      <c r="E112" s="63">
        <f>SUM(E113:E116)</f>
        <v>0</v>
      </c>
      <c r="F112" s="64" t="e">
        <f aca="true" t="shared" si="9" ref="F112:F159">E112/B112*100-100</f>
        <v>#DIV/0!</v>
      </c>
    </row>
    <row r="113" spans="1:6" ht="19.5" customHeight="1" hidden="1">
      <c r="A113" s="62" t="s">
        <v>1289</v>
      </c>
      <c r="B113" s="63"/>
      <c r="C113" s="63"/>
      <c r="D113" s="63"/>
      <c r="E113" s="63">
        <f aca="true" t="shared" si="10" ref="E113:E128">B113+C113-D113</f>
        <v>0</v>
      </c>
      <c r="F113" s="64" t="e">
        <f t="shared" si="9"/>
        <v>#DIV/0!</v>
      </c>
    </row>
    <row r="114" spans="1:6" ht="19.5" customHeight="1" hidden="1">
      <c r="A114" s="62" t="s">
        <v>1290</v>
      </c>
      <c r="B114" s="63"/>
      <c r="C114" s="63"/>
      <c r="D114" s="63"/>
      <c r="E114" s="63">
        <f t="shared" si="10"/>
        <v>0</v>
      </c>
      <c r="F114" s="64" t="e">
        <f t="shared" si="9"/>
        <v>#DIV/0!</v>
      </c>
    </row>
    <row r="115" spans="1:6" ht="19.5" customHeight="1" hidden="1">
      <c r="A115" s="62" t="s">
        <v>1291</v>
      </c>
      <c r="B115" s="63"/>
      <c r="C115" s="63"/>
      <c r="D115" s="63"/>
      <c r="E115" s="63">
        <f t="shared" si="10"/>
        <v>0</v>
      </c>
      <c r="F115" s="64" t="e">
        <f t="shared" si="9"/>
        <v>#DIV/0!</v>
      </c>
    </row>
    <row r="116" spans="1:6" ht="19.5" customHeight="1" hidden="1">
      <c r="A116" s="62" t="s">
        <v>1302</v>
      </c>
      <c r="B116" s="63"/>
      <c r="C116" s="63"/>
      <c r="D116" s="63"/>
      <c r="E116" s="63">
        <f t="shared" si="10"/>
        <v>0</v>
      </c>
      <c r="F116" s="64" t="e">
        <f t="shared" si="9"/>
        <v>#DIV/0!</v>
      </c>
    </row>
    <row r="117" spans="1:6" ht="19.5" customHeight="1">
      <c r="A117" s="62" t="s">
        <v>1303</v>
      </c>
      <c r="B117" s="63">
        <f>SUM(B118,B120,B125,B130,B135,B144,B151)</f>
        <v>0</v>
      </c>
      <c r="C117" s="63">
        <f>SUM(C118,C120,C125,C130,C135,C144,C151)</f>
        <v>0</v>
      </c>
      <c r="D117" s="63">
        <f>SUM(D118,D120,D125,D130,D135,D144,D151)</f>
        <v>0</v>
      </c>
      <c r="E117" s="63">
        <f>SUM(E118,E120,E125,E130,E135,E144,E151)</f>
        <v>0</v>
      </c>
      <c r="F117" s="64">
        <v>0</v>
      </c>
    </row>
    <row r="118" spans="1:6" ht="19.5" customHeight="1" hidden="1">
      <c r="A118" s="62" t="s">
        <v>1304</v>
      </c>
      <c r="B118" s="63">
        <f>SUM(B119)</f>
        <v>0</v>
      </c>
      <c r="C118" s="63">
        <f>SUM(C119)</f>
        <v>0</v>
      </c>
      <c r="D118" s="63">
        <f>SUM(D119)</f>
        <v>0</v>
      </c>
      <c r="E118" s="63">
        <f t="shared" si="10"/>
        <v>0</v>
      </c>
      <c r="F118" s="64" t="e">
        <f t="shared" si="9"/>
        <v>#DIV/0!</v>
      </c>
    </row>
    <row r="119" spans="1:6" ht="19.5" customHeight="1" hidden="1">
      <c r="A119" s="62" t="s">
        <v>1305</v>
      </c>
      <c r="B119" s="63"/>
      <c r="C119" s="63"/>
      <c r="D119" s="63"/>
      <c r="E119" s="63">
        <f t="shared" si="10"/>
        <v>0</v>
      </c>
      <c r="F119" s="64" t="e">
        <f t="shared" si="9"/>
        <v>#DIV/0!</v>
      </c>
    </row>
    <row r="120" spans="1:6" ht="19.5" customHeight="1" hidden="1">
      <c r="A120" s="62" t="s">
        <v>1306</v>
      </c>
      <c r="B120" s="63">
        <f>SUM(B121:B124)</f>
        <v>0</v>
      </c>
      <c r="C120" s="63">
        <f>SUM(C121:C124)</f>
        <v>0</v>
      </c>
      <c r="D120" s="63">
        <f>SUM(D121:D124)</f>
        <v>0</v>
      </c>
      <c r="E120" s="63">
        <f t="shared" si="10"/>
        <v>0</v>
      </c>
      <c r="F120" s="64" t="e">
        <f t="shared" si="9"/>
        <v>#DIV/0!</v>
      </c>
    </row>
    <row r="121" spans="1:6" ht="19.5" customHeight="1" hidden="1">
      <c r="A121" s="62" t="s">
        <v>1307</v>
      </c>
      <c r="B121" s="63"/>
      <c r="C121" s="63"/>
      <c r="D121" s="63"/>
      <c r="E121" s="63">
        <f t="shared" si="10"/>
        <v>0</v>
      </c>
      <c r="F121" s="64" t="e">
        <f t="shared" si="9"/>
        <v>#DIV/0!</v>
      </c>
    </row>
    <row r="122" spans="1:6" ht="19.5" customHeight="1" hidden="1">
      <c r="A122" s="62" t="s">
        <v>1308</v>
      </c>
      <c r="B122" s="63"/>
      <c r="C122" s="63"/>
      <c r="D122" s="63"/>
      <c r="E122" s="63">
        <f t="shared" si="10"/>
        <v>0</v>
      </c>
      <c r="F122" s="64" t="e">
        <f t="shared" si="9"/>
        <v>#DIV/0!</v>
      </c>
    </row>
    <row r="123" spans="1:6" ht="19.5" customHeight="1" hidden="1">
      <c r="A123" s="62" t="s">
        <v>1309</v>
      </c>
      <c r="B123" s="63"/>
      <c r="C123" s="63"/>
      <c r="D123" s="63"/>
      <c r="E123" s="63">
        <f t="shared" si="10"/>
        <v>0</v>
      </c>
      <c r="F123" s="64" t="e">
        <f t="shared" si="9"/>
        <v>#DIV/0!</v>
      </c>
    </row>
    <row r="124" spans="1:6" ht="19.5" customHeight="1" hidden="1">
      <c r="A124" s="62" t="s">
        <v>1310</v>
      </c>
      <c r="B124" s="63"/>
      <c r="C124" s="63"/>
      <c r="D124" s="63"/>
      <c r="E124" s="63">
        <f t="shared" si="10"/>
        <v>0</v>
      </c>
      <c r="F124" s="64" t="e">
        <f t="shared" si="9"/>
        <v>#DIV/0!</v>
      </c>
    </row>
    <row r="125" spans="1:6" ht="19.5" customHeight="1" hidden="1">
      <c r="A125" s="62" t="s">
        <v>1311</v>
      </c>
      <c r="B125" s="63">
        <f>SUM(B126:B129)</f>
        <v>0</v>
      </c>
      <c r="C125" s="63">
        <f>SUM(C126:C129)</f>
        <v>0</v>
      </c>
      <c r="D125" s="63">
        <f>SUM(D126:D129)</f>
        <v>0</v>
      </c>
      <c r="E125" s="63">
        <f t="shared" si="10"/>
        <v>0</v>
      </c>
      <c r="F125" s="64" t="e">
        <f t="shared" si="9"/>
        <v>#DIV/0!</v>
      </c>
    </row>
    <row r="126" spans="1:6" ht="19.5" customHeight="1" hidden="1">
      <c r="A126" s="62" t="s">
        <v>1309</v>
      </c>
      <c r="B126" s="63"/>
      <c r="C126" s="63"/>
      <c r="D126" s="63"/>
      <c r="E126" s="63">
        <f t="shared" si="10"/>
        <v>0</v>
      </c>
      <c r="F126" s="64" t="e">
        <f t="shared" si="9"/>
        <v>#DIV/0!</v>
      </c>
    </row>
    <row r="127" spans="1:6" ht="19.5" customHeight="1" hidden="1">
      <c r="A127" s="62" t="s">
        <v>1312</v>
      </c>
      <c r="B127" s="63"/>
      <c r="C127" s="63"/>
      <c r="D127" s="63"/>
      <c r="E127" s="63">
        <f t="shared" si="10"/>
        <v>0</v>
      </c>
      <c r="F127" s="64" t="e">
        <f t="shared" si="9"/>
        <v>#DIV/0!</v>
      </c>
    </row>
    <row r="128" spans="1:6" ht="19.5" customHeight="1" hidden="1">
      <c r="A128" s="62" t="s">
        <v>1313</v>
      </c>
      <c r="B128" s="63"/>
      <c r="C128" s="63"/>
      <c r="D128" s="63"/>
      <c r="E128" s="63">
        <f t="shared" si="10"/>
        <v>0</v>
      </c>
      <c r="F128" s="64" t="e">
        <f t="shared" si="9"/>
        <v>#DIV/0!</v>
      </c>
    </row>
    <row r="129" spans="1:6" ht="19.5" customHeight="1" hidden="1">
      <c r="A129" s="62" t="s">
        <v>1314</v>
      </c>
      <c r="B129" s="63"/>
      <c r="C129" s="63"/>
      <c r="D129" s="63"/>
      <c r="E129" s="63">
        <f aca="true" t="shared" si="11" ref="E129:E160">B129+C129-D129</f>
        <v>0</v>
      </c>
      <c r="F129" s="64" t="e">
        <f t="shared" si="9"/>
        <v>#DIV/0!</v>
      </c>
    </row>
    <row r="130" spans="1:6" ht="19.5" customHeight="1" hidden="1">
      <c r="A130" s="62" t="s">
        <v>1315</v>
      </c>
      <c r="B130" s="63">
        <f>SUM(B131:B134)</f>
        <v>0</v>
      </c>
      <c r="C130" s="63">
        <f>SUM(C131:C134)</f>
        <v>0</v>
      </c>
      <c r="D130" s="63">
        <f>SUM(D131:D134)</f>
        <v>0</v>
      </c>
      <c r="E130" s="63">
        <f t="shared" si="11"/>
        <v>0</v>
      </c>
      <c r="F130" s="64" t="e">
        <f t="shared" si="9"/>
        <v>#DIV/0!</v>
      </c>
    </row>
    <row r="131" spans="1:6" ht="19.5" customHeight="1" hidden="1">
      <c r="A131" s="62" t="s">
        <v>1316</v>
      </c>
      <c r="B131" s="63"/>
      <c r="C131" s="63"/>
      <c r="D131" s="63"/>
      <c r="E131" s="63">
        <f t="shared" si="11"/>
        <v>0</v>
      </c>
      <c r="F131" s="64" t="e">
        <f t="shared" si="9"/>
        <v>#DIV/0!</v>
      </c>
    </row>
    <row r="132" spans="1:6" ht="19.5" customHeight="1" hidden="1">
      <c r="A132" s="62" t="s">
        <v>1317</v>
      </c>
      <c r="B132" s="63"/>
      <c r="C132" s="63"/>
      <c r="D132" s="63"/>
      <c r="E132" s="63">
        <f t="shared" si="11"/>
        <v>0</v>
      </c>
      <c r="F132" s="64" t="e">
        <f t="shared" si="9"/>
        <v>#DIV/0!</v>
      </c>
    </row>
    <row r="133" spans="1:6" ht="19.5" customHeight="1" hidden="1">
      <c r="A133" s="62" t="s">
        <v>1318</v>
      </c>
      <c r="B133" s="63"/>
      <c r="C133" s="63"/>
      <c r="D133" s="63"/>
      <c r="E133" s="63">
        <f t="shared" si="11"/>
        <v>0</v>
      </c>
      <c r="F133" s="64" t="e">
        <f t="shared" si="9"/>
        <v>#DIV/0!</v>
      </c>
    </row>
    <row r="134" spans="1:6" ht="19.5" customHeight="1" hidden="1">
      <c r="A134" s="62" t="s">
        <v>1319</v>
      </c>
      <c r="B134" s="63"/>
      <c r="C134" s="63"/>
      <c r="D134" s="63"/>
      <c r="E134" s="63">
        <f t="shared" si="11"/>
        <v>0</v>
      </c>
      <c r="F134" s="64" t="e">
        <f t="shared" si="9"/>
        <v>#DIV/0!</v>
      </c>
    </row>
    <row r="135" spans="1:6" ht="19.5" customHeight="1" hidden="1">
      <c r="A135" s="62" t="s">
        <v>1320</v>
      </c>
      <c r="B135" s="63">
        <f>SUM(B136:B143)</f>
        <v>0</v>
      </c>
      <c r="C135" s="63">
        <f>SUM(C136:C143)</f>
        <v>0</v>
      </c>
      <c r="D135" s="63">
        <f>SUM(D136:D143)</f>
        <v>0</v>
      </c>
      <c r="E135" s="63">
        <f t="shared" si="11"/>
        <v>0</v>
      </c>
      <c r="F135" s="64" t="e">
        <f t="shared" si="9"/>
        <v>#DIV/0!</v>
      </c>
    </row>
    <row r="136" spans="1:6" ht="19.5" customHeight="1" hidden="1">
      <c r="A136" s="62" t="s">
        <v>1321</v>
      </c>
      <c r="B136" s="63"/>
      <c r="C136" s="63"/>
      <c r="D136" s="63"/>
      <c r="E136" s="63">
        <f t="shared" si="11"/>
        <v>0</v>
      </c>
      <c r="F136" s="64" t="e">
        <f t="shared" si="9"/>
        <v>#DIV/0!</v>
      </c>
    </row>
    <row r="137" spans="1:6" ht="19.5" customHeight="1" hidden="1">
      <c r="A137" s="62" t="s">
        <v>1322</v>
      </c>
      <c r="B137" s="63"/>
      <c r="C137" s="63"/>
      <c r="D137" s="63"/>
      <c r="E137" s="63">
        <f t="shared" si="11"/>
        <v>0</v>
      </c>
      <c r="F137" s="64" t="e">
        <f t="shared" si="9"/>
        <v>#DIV/0!</v>
      </c>
    </row>
    <row r="138" spans="1:6" ht="19.5" customHeight="1" hidden="1">
      <c r="A138" s="62" t="s">
        <v>1323</v>
      </c>
      <c r="B138" s="63"/>
      <c r="C138" s="63"/>
      <c r="D138" s="63"/>
      <c r="E138" s="63">
        <f t="shared" si="11"/>
        <v>0</v>
      </c>
      <c r="F138" s="64" t="e">
        <f t="shared" si="9"/>
        <v>#DIV/0!</v>
      </c>
    </row>
    <row r="139" spans="1:6" ht="19.5" customHeight="1" hidden="1">
      <c r="A139" s="62" t="s">
        <v>1324</v>
      </c>
      <c r="B139" s="63"/>
      <c r="C139" s="63"/>
      <c r="D139" s="63"/>
      <c r="E139" s="63">
        <f t="shared" si="11"/>
        <v>0</v>
      </c>
      <c r="F139" s="64" t="e">
        <f t="shared" si="9"/>
        <v>#DIV/0!</v>
      </c>
    </row>
    <row r="140" spans="1:6" ht="19.5" customHeight="1" hidden="1">
      <c r="A140" s="62" t="s">
        <v>1325</v>
      </c>
      <c r="B140" s="63"/>
      <c r="C140" s="63"/>
      <c r="D140" s="63"/>
      <c r="E140" s="63">
        <f t="shared" si="11"/>
        <v>0</v>
      </c>
      <c r="F140" s="64" t="e">
        <f t="shared" si="9"/>
        <v>#DIV/0!</v>
      </c>
    </row>
    <row r="141" spans="1:6" ht="19.5" customHeight="1" hidden="1">
      <c r="A141" s="62" t="s">
        <v>1326</v>
      </c>
      <c r="B141" s="63"/>
      <c r="C141" s="63"/>
      <c r="D141" s="63"/>
      <c r="E141" s="63">
        <f t="shared" si="11"/>
        <v>0</v>
      </c>
      <c r="F141" s="64" t="e">
        <f t="shared" si="9"/>
        <v>#DIV/0!</v>
      </c>
    </row>
    <row r="142" spans="1:6" ht="19.5" customHeight="1" hidden="1">
      <c r="A142" s="62" t="s">
        <v>1327</v>
      </c>
      <c r="B142" s="63"/>
      <c r="C142" s="63"/>
      <c r="D142" s="63"/>
      <c r="E142" s="63">
        <f t="shared" si="11"/>
        <v>0</v>
      </c>
      <c r="F142" s="64" t="e">
        <f t="shared" si="9"/>
        <v>#DIV/0!</v>
      </c>
    </row>
    <row r="143" spans="1:6" ht="19.5" customHeight="1" hidden="1">
      <c r="A143" s="62" t="s">
        <v>1328</v>
      </c>
      <c r="B143" s="63"/>
      <c r="C143" s="63"/>
      <c r="D143" s="63"/>
      <c r="E143" s="63">
        <f t="shared" si="11"/>
        <v>0</v>
      </c>
      <c r="F143" s="64" t="e">
        <f t="shared" si="9"/>
        <v>#DIV/0!</v>
      </c>
    </row>
    <row r="144" spans="1:6" ht="19.5" customHeight="1" hidden="1">
      <c r="A144" s="62" t="s">
        <v>1329</v>
      </c>
      <c r="B144" s="63">
        <f>SUM(B145:B150)</f>
        <v>0</v>
      </c>
      <c r="C144" s="63">
        <f>SUM(C145:C150)</f>
        <v>0</v>
      </c>
      <c r="D144" s="63">
        <f>SUM(D145:D150)</f>
        <v>0</v>
      </c>
      <c r="E144" s="63">
        <f t="shared" si="11"/>
        <v>0</v>
      </c>
      <c r="F144" s="64" t="e">
        <f t="shared" si="9"/>
        <v>#DIV/0!</v>
      </c>
    </row>
    <row r="145" spans="1:6" ht="19.5" customHeight="1" hidden="1">
      <c r="A145" s="62" t="s">
        <v>1330</v>
      </c>
      <c r="B145" s="63"/>
      <c r="C145" s="63"/>
      <c r="D145" s="63"/>
      <c r="E145" s="63">
        <f t="shared" si="11"/>
        <v>0</v>
      </c>
      <c r="F145" s="64" t="e">
        <f t="shared" si="9"/>
        <v>#DIV/0!</v>
      </c>
    </row>
    <row r="146" spans="1:6" ht="19.5" customHeight="1" hidden="1">
      <c r="A146" s="62" t="s">
        <v>1331</v>
      </c>
      <c r="B146" s="63"/>
      <c r="C146" s="63"/>
      <c r="D146" s="63"/>
      <c r="E146" s="63">
        <f t="shared" si="11"/>
        <v>0</v>
      </c>
      <c r="F146" s="64" t="e">
        <f t="shared" si="9"/>
        <v>#DIV/0!</v>
      </c>
    </row>
    <row r="147" spans="1:6" ht="19.5" customHeight="1" hidden="1">
      <c r="A147" s="62" t="s">
        <v>1332</v>
      </c>
      <c r="B147" s="63"/>
      <c r="C147" s="63"/>
      <c r="D147" s="63"/>
      <c r="E147" s="63">
        <f t="shared" si="11"/>
        <v>0</v>
      </c>
      <c r="F147" s="64" t="e">
        <f t="shared" si="9"/>
        <v>#DIV/0!</v>
      </c>
    </row>
    <row r="148" spans="1:6" ht="19.5" customHeight="1" hidden="1">
      <c r="A148" s="62" t="s">
        <v>1333</v>
      </c>
      <c r="B148" s="63"/>
      <c r="C148" s="63"/>
      <c r="D148" s="63"/>
      <c r="E148" s="63">
        <f t="shared" si="11"/>
        <v>0</v>
      </c>
      <c r="F148" s="64" t="e">
        <f t="shared" si="9"/>
        <v>#DIV/0!</v>
      </c>
    </row>
    <row r="149" spans="1:6" ht="19.5" customHeight="1" hidden="1">
      <c r="A149" s="62" t="s">
        <v>1334</v>
      </c>
      <c r="B149" s="63"/>
      <c r="C149" s="63"/>
      <c r="D149" s="63"/>
      <c r="E149" s="63">
        <f t="shared" si="11"/>
        <v>0</v>
      </c>
      <c r="F149" s="64" t="e">
        <f t="shared" si="9"/>
        <v>#DIV/0!</v>
      </c>
    </row>
    <row r="150" spans="1:6" ht="19.5" customHeight="1" hidden="1">
      <c r="A150" s="62" t="s">
        <v>1335</v>
      </c>
      <c r="B150" s="63"/>
      <c r="C150" s="63"/>
      <c r="D150" s="63"/>
      <c r="E150" s="63">
        <f t="shared" si="11"/>
        <v>0</v>
      </c>
      <c r="F150" s="64" t="e">
        <f t="shared" si="9"/>
        <v>#DIV/0!</v>
      </c>
    </row>
    <row r="151" spans="1:6" ht="19.5" customHeight="1" hidden="1">
      <c r="A151" s="62" t="s">
        <v>1336</v>
      </c>
      <c r="B151" s="63">
        <f>SUM(B152:B159)</f>
        <v>0</v>
      </c>
      <c r="C151" s="63">
        <f>SUM(C152:C159)</f>
        <v>0</v>
      </c>
      <c r="D151" s="63">
        <f>SUM(D152:D159)</f>
        <v>0</v>
      </c>
      <c r="E151" s="63">
        <f t="shared" si="11"/>
        <v>0</v>
      </c>
      <c r="F151" s="64" t="e">
        <f t="shared" si="9"/>
        <v>#DIV/0!</v>
      </c>
    </row>
    <row r="152" spans="1:6" ht="19.5" customHeight="1" hidden="1">
      <c r="A152" s="62" t="s">
        <v>1337</v>
      </c>
      <c r="B152" s="63"/>
      <c r="C152" s="63"/>
      <c r="D152" s="63"/>
      <c r="E152" s="63">
        <f t="shared" si="11"/>
        <v>0</v>
      </c>
      <c r="F152" s="64" t="e">
        <f t="shared" si="9"/>
        <v>#DIV/0!</v>
      </c>
    </row>
    <row r="153" spans="1:6" ht="19.5" customHeight="1" hidden="1">
      <c r="A153" s="62" t="s">
        <v>1338</v>
      </c>
      <c r="B153" s="63"/>
      <c r="C153" s="63"/>
      <c r="D153" s="63"/>
      <c r="E153" s="63">
        <f t="shared" si="11"/>
        <v>0</v>
      </c>
      <c r="F153" s="64" t="e">
        <f t="shared" si="9"/>
        <v>#DIV/0!</v>
      </c>
    </row>
    <row r="154" spans="1:6" ht="19.5" customHeight="1" hidden="1">
      <c r="A154" s="62" t="s">
        <v>1339</v>
      </c>
      <c r="B154" s="63"/>
      <c r="C154" s="63"/>
      <c r="D154" s="63"/>
      <c r="E154" s="63">
        <f t="shared" si="11"/>
        <v>0</v>
      </c>
      <c r="F154" s="64" t="e">
        <f t="shared" si="9"/>
        <v>#DIV/0!</v>
      </c>
    </row>
    <row r="155" spans="1:6" ht="19.5" customHeight="1" hidden="1">
      <c r="A155" s="62" t="s">
        <v>1340</v>
      </c>
      <c r="B155" s="63"/>
      <c r="C155" s="63"/>
      <c r="D155" s="63"/>
      <c r="E155" s="63">
        <f t="shared" si="11"/>
        <v>0</v>
      </c>
      <c r="F155" s="64" t="e">
        <f t="shared" si="9"/>
        <v>#DIV/0!</v>
      </c>
    </row>
    <row r="156" spans="1:6" ht="19.5" customHeight="1" hidden="1">
      <c r="A156" s="62" t="s">
        <v>1341</v>
      </c>
      <c r="B156" s="63"/>
      <c r="C156" s="63"/>
      <c r="D156" s="63"/>
      <c r="E156" s="63">
        <f t="shared" si="11"/>
        <v>0</v>
      </c>
      <c r="F156" s="64" t="e">
        <f t="shared" si="9"/>
        <v>#DIV/0!</v>
      </c>
    </row>
    <row r="157" spans="1:6" ht="19.5" customHeight="1" hidden="1">
      <c r="A157" s="62" t="s">
        <v>1342</v>
      </c>
      <c r="B157" s="63"/>
      <c r="C157" s="63"/>
      <c r="D157" s="63"/>
      <c r="E157" s="63">
        <f t="shared" si="11"/>
        <v>0</v>
      </c>
      <c r="F157" s="64" t="e">
        <f t="shared" si="9"/>
        <v>#DIV/0!</v>
      </c>
    </row>
    <row r="158" spans="1:6" ht="19.5" customHeight="1" hidden="1">
      <c r="A158" s="62" t="s">
        <v>1343</v>
      </c>
      <c r="B158" s="63"/>
      <c r="C158" s="63"/>
      <c r="D158" s="63"/>
      <c r="E158" s="63">
        <f t="shared" si="11"/>
        <v>0</v>
      </c>
      <c r="F158" s="64" t="e">
        <f t="shared" si="9"/>
        <v>#DIV/0!</v>
      </c>
    </row>
    <row r="159" spans="1:6" ht="19.5" customHeight="1" hidden="1">
      <c r="A159" s="62" t="s">
        <v>1344</v>
      </c>
      <c r="B159" s="63"/>
      <c r="C159" s="63"/>
      <c r="D159" s="63"/>
      <c r="E159" s="63">
        <f t="shared" si="11"/>
        <v>0</v>
      </c>
      <c r="F159" s="64" t="e">
        <f t="shared" si="9"/>
        <v>#DIV/0!</v>
      </c>
    </row>
    <row r="160" spans="1:6" ht="19.5" customHeight="1">
      <c r="A160" s="62" t="s">
        <v>1345</v>
      </c>
      <c r="B160" s="63">
        <f>SUM(B161,B168,B174)</f>
        <v>0</v>
      </c>
      <c r="C160" s="63">
        <f>SUM(C161,C168,C174)</f>
        <v>0</v>
      </c>
      <c r="D160" s="63">
        <f>SUM(D161,D168,D174)</f>
        <v>0</v>
      </c>
      <c r="E160" s="63">
        <f t="shared" si="11"/>
        <v>0</v>
      </c>
      <c r="F160" s="64">
        <v>0</v>
      </c>
    </row>
    <row r="161" spans="1:6" ht="19.5" customHeight="1" hidden="1">
      <c r="A161" s="62" t="s">
        <v>1346</v>
      </c>
      <c r="B161" s="63">
        <f>SUM(B162:B167)</f>
        <v>0</v>
      </c>
      <c r="C161" s="63">
        <f>SUM(C162:C167)</f>
        <v>0</v>
      </c>
      <c r="D161" s="63">
        <f>SUM(D162:D167)</f>
        <v>0</v>
      </c>
      <c r="E161" s="63">
        <f aca="true" t="shared" si="12" ref="E161:E199">B161+C161-D161</f>
        <v>0</v>
      </c>
      <c r="F161" s="64" t="e">
        <f aca="true" t="shared" si="13" ref="F160:F187">E161/B161*100-100</f>
        <v>#DIV/0!</v>
      </c>
    </row>
    <row r="162" spans="1:6" ht="19.5" customHeight="1" hidden="1">
      <c r="A162" s="62" t="s">
        <v>1347</v>
      </c>
      <c r="B162" s="63"/>
      <c r="C162" s="63"/>
      <c r="D162" s="63"/>
      <c r="E162" s="63">
        <f t="shared" si="12"/>
        <v>0</v>
      </c>
      <c r="F162" s="64" t="e">
        <f t="shared" si="13"/>
        <v>#DIV/0!</v>
      </c>
    </row>
    <row r="163" spans="1:6" ht="19.5" customHeight="1" hidden="1">
      <c r="A163" s="62" t="s">
        <v>1348</v>
      </c>
      <c r="B163" s="63"/>
      <c r="C163" s="63"/>
      <c r="D163" s="63"/>
      <c r="E163" s="63">
        <f t="shared" si="12"/>
        <v>0</v>
      </c>
      <c r="F163" s="64" t="e">
        <f t="shared" si="13"/>
        <v>#DIV/0!</v>
      </c>
    </row>
    <row r="164" spans="1:6" ht="19.5" customHeight="1" hidden="1">
      <c r="A164" s="62" t="s">
        <v>1349</v>
      </c>
      <c r="B164" s="63"/>
      <c r="C164" s="63"/>
      <c r="D164" s="63"/>
      <c r="E164" s="63">
        <f t="shared" si="12"/>
        <v>0</v>
      </c>
      <c r="F164" s="64" t="e">
        <f t="shared" si="13"/>
        <v>#DIV/0!</v>
      </c>
    </row>
    <row r="165" spans="1:6" ht="19.5" customHeight="1" hidden="1">
      <c r="A165" s="62" t="s">
        <v>1350</v>
      </c>
      <c r="B165" s="63"/>
      <c r="C165" s="63"/>
      <c r="D165" s="63"/>
      <c r="E165" s="63">
        <f t="shared" si="12"/>
        <v>0</v>
      </c>
      <c r="F165" s="64" t="e">
        <f t="shared" si="13"/>
        <v>#DIV/0!</v>
      </c>
    </row>
    <row r="166" spans="1:6" ht="19.5" customHeight="1" hidden="1">
      <c r="A166" s="62" t="s">
        <v>1351</v>
      </c>
      <c r="B166" s="63"/>
      <c r="C166" s="63"/>
      <c r="D166" s="63"/>
      <c r="E166" s="63">
        <f t="shared" si="12"/>
        <v>0</v>
      </c>
      <c r="F166" s="64" t="e">
        <f t="shared" si="13"/>
        <v>#DIV/0!</v>
      </c>
    </row>
    <row r="167" spans="1:6" ht="19.5" customHeight="1" hidden="1">
      <c r="A167" s="62" t="s">
        <v>1352</v>
      </c>
      <c r="B167" s="63"/>
      <c r="C167" s="63"/>
      <c r="D167" s="63"/>
      <c r="E167" s="63">
        <f t="shared" si="12"/>
        <v>0</v>
      </c>
      <c r="F167" s="64" t="e">
        <f t="shared" si="13"/>
        <v>#DIV/0!</v>
      </c>
    </row>
    <row r="168" spans="1:6" ht="19.5" customHeight="1" hidden="1">
      <c r="A168" s="62" t="s">
        <v>1353</v>
      </c>
      <c r="B168" s="63">
        <f>SUM(B169:B173)</f>
        <v>0</v>
      </c>
      <c r="C168" s="63">
        <f>SUM(C169:C173)</f>
        <v>0</v>
      </c>
      <c r="D168" s="63">
        <f>SUM(D169:D173)</f>
        <v>0</v>
      </c>
      <c r="E168" s="63">
        <f t="shared" si="12"/>
        <v>0</v>
      </c>
      <c r="F168" s="64" t="e">
        <f t="shared" si="13"/>
        <v>#DIV/0!</v>
      </c>
    </row>
    <row r="169" spans="1:6" ht="19.5" customHeight="1" hidden="1">
      <c r="A169" s="62" t="s">
        <v>1354</v>
      </c>
      <c r="B169" s="63"/>
      <c r="C169" s="63"/>
      <c r="D169" s="63"/>
      <c r="E169" s="63">
        <f t="shared" si="12"/>
        <v>0</v>
      </c>
      <c r="F169" s="64" t="e">
        <f t="shared" si="13"/>
        <v>#DIV/0!</v>
      </c>
    </row>
    <row r="170" spans="1:6" ht="19.5" customHeight="1" hidden="1">
      <c r="A170" s="62" t="s">
        <v>1355</v>
      </c>
      <c r="B170" s="63"/>
      <c r="C170" s="63"/>
      <c r="D170" s="63"/>
      <c r="E170" s="63">
        <f t="shared" si="12"/>
        <v>0</v>
      </c>
      <c r="F170" s="64" t="e">
        <f t="shared" si="13"/>
        <v>#DIV/0!</v>
      </c>
    </row>
    <row r="171" spans="1:6" ht="19.5" customHeight="1" hidden="1">
      <c r="A171" s="62" t="s">
        <v>1356</v>
      </c>
      <c r="B171" s="63"/>
      <c r="C171" s="63"/>
      <c r="D171" s="63"/>
      <c r="E171" s="63">
        <f t="shared" si="12"/>
        <v>0</v>
      </c>
      <c r="F171" s="64" t="e">
        <f t="shared" si="13"/>
        <v>#DIV/0!</v>
      </c>
    </row>
    <row r="172" spans="1:6" ht="19.5" customHeight="1" hidden="1">
      <c r="A172" s="62" t="s">
        <v>1357</v>
      </c>
      <c r="B172" s="63"/>
      <c r="C172" s="63"/>
      <c r="D172" s="63"/>
      <c r="E172" s="63">
        <f t="shared" si="12"/>
        <v>0</v>
      </c>
      <c r="F172" s="64" t="e">
        <f t="shared" si="13"/>
        <v>#DIV/0!</v>
      </c>
    </row>
    <row r="173" spans="1:6" ht="19.5" customHeight="1" hidden="1">
      <c r="A173" s="62" t="s">
        <v>1358</v>
      </c>
      <c r="B173" s="63"/>
      <c r="C173" s="63"/>
      <c r="D173" s="63"/>
      <c r="E173" s="63">
        <f t="shared" si="12"/>
        <v>0</v>
      </c>
      <c r="F173" s="64" t="e">
        <f t="shared" si="13"/>
        <v>#DIV/0!</v>
      </c>
    </row>
    <row r="174" spans="1:6" ht="19.5" customHeight="1" hidden="1">
      <c r="A174" s="62" t="s">
        <v>1359</v>
      </c>
      <c r="B174" s="63">
        <f>SUM(B175:B176)</f>
        <v>0</v>
      </c>
      <c r="C174" s="63">
        <f>SUM(C175:C176)</f>
        <v>0</v>
      </c>
      <c r="D174" s="63">
        <f>SUM(D175:D176)</f>
        <v>0</v>
      </c>
      <c r="E174" s="63">
        <f t="shared" si="12"/>
        <v>0</v>
      </c>
      <c r="F174" s="64" t="e">
        <f t="shared" si="13"/>
        <v>#DIV/0!</v>
      </c>
    </row>
    <row r="175" spans="1:6" ht="19.5" customHeight="1" hidden="1">
      <c r="A175" s="62" t="s">
        <v>1360</v>
      </c>
      <c r="B175" s="63"/>
      <c r="C175" s="63"/>
      <c r="D175" s="63"/>
      <c r="E175" s="63">
        <f t="shared" si="12"/>
        <v>0</v>
      </c>
      <c r="F175" s="64" t="e">
        <f t="shared" si="13"/>
        <v>#DIV/0!</v>
      </c>
    </row>
    <row r="176" spans="1:6" ht="19.5" customHeight="1" hidden="1">
      <c r="A176" s="62" t="s">
        <v>1361</v>
      </c>
      <c r="B176" s="63"/>
      <c r="C176" s="63"/>
      <c r="D176" s="63"/>
      <c r="E176" s="63">
        <f t="shared" si="12"/>
        <v>0</v>
      </c>
      <c r="F176" s="64" t="e">
        <f t="shared" si="13"/>
        <v>#DIV/0!</v>
      </c>
    </row>
    <row r="177" spans="1:6" ht="19.5" customHeight="1">
      <c r="A177" s="62" t="s">
        <v>1362</v>
      </c>
      <c r="B177" s="63">
        <f>SUM(B178)</f>
        <v>0</v>
      </c>
      <c r="C177" s="63">
        <f>SUM(C178)</f>
        <v>0</v>
      </c>
      <c r="D177" s="63">
        <f>SUM(D178)</f>
        <v>0</v>
      </c>
      <c r="E177" s="63">
        <f t="shared" si="12"/>
        <v>0</v>
      </c>
      <c r="F177" s="64">
        <v>0</v>
      </c>
    </row>
    <row r="178" spans="1:6" ht="19.5" customHeight="1" hidden="1">
      <c r="A178" s="62" t="s">
        <v>1363</v>
      </c>
      <c r="B178" s="63">
        <f>SUM(B179:B183)</f>
        <v>0</v>
      </c>
      <c r="C178" s="63">
        <f>SUM(C179:C183)</f>
        <v>0</v>
      </c>
      <c r="D178" s="63">
        <f>SUM(D179:D183)</f>
        <v>0</v>
      </c>
      <c r="E178" s="63">
        <f t="shared" si="12"/>
        <v>0</v>
      </c>
      <c r="F178" s="66" t="e">
        <f t="shared" si="13"/>
        <v>#DIV/0!</v>
      </c>
    </row>
    <row r="179" spans="1:6" ht="19.5" customHeight="1" hidden="1">
      <c r="A179" s="62" t="s">
        <v>1364</v>
      </c>
      <c r="B179" s="63"/>
      <c r="C179" s="63"/>
      <c r="D179" s="63"/>
      <c r="E179" s="63">
        <f t="shared" si="12"/>
        <v>0</v>
      </c>
      <c r="F179" s="66" t="e">
        <f t="shared" si="13"/>
        <v>#DIV/0!</v>
      </c>
    </row>
    <row r="180" spans="1:6" ht="19.5" customHeight="1" hidden="1">
      <c r="A180" s="62" t="s">
        <v>1365</v>
      </c>
      <c r="B180" s="63"/>
      <c r="C180" s="63"/>
      <c r="D180" s="63"/>
      <c r="E180" s="63">
        <f t="shared" si="12"/>
        <v>0</v>
      </c>
      <c r="F180" s="66" t="e">
        <f t="shared" si="13"/>
        <v>#DIV/0!</v>
      </c>
    </row>
    <row r="181" spans="1:6" ht="19.5" customHeight="1" hidden="1">
      <c r="A181" s="62" t="s">
        <v>1366</v>
      </c>
      <c r="B181" s="63"/>
      <c r="C181" s="63"/>
      <c r="D181" s="63"/>
      <c r="E181" s="63">
        <f t="shared" si="12"/>
        <v>0</v>
      </c>
      <c r="F181" s="66" t="e">
        <f t="shared" si="13"/>
        <v>#DIV/0!</v>
      </c>
    </row>
    <row r="182" spans="1:6" ht="19.5" customHeight="1" hidden="1">
      <c r="A182" s="62" t="s">
        <v>1367</v>
      </c>
      <c r="B182" s="63"/>
      <c r="C182" s="63"/>
      <c r="D182" s="63"/>
      <c r="E182" s="63">
        <f t="shared" si="12"/>
        <v>0</v>
      </c>
      <c r="F182" s="66" t="e">
        <f t="shared" si="13"/>
        <v>#DIV/0!</v>
      </c>
    </row>
    <row r="183" spans="1:6" ht="19.5" customHeight="1" hidden="1">
      <c r="A183" s="62" t="s">
        <v>1368</v>
      </c>
      <c r="B183" s="63"/>
      <c r="C183" s="63"/>
      <c r="D183" s="63"/>
      <c r="E183" s="63">
        <f t="shared" si="12"/>
        <v>0</v>
      </c>
      <c r="F183" s="66" t="e">
        <f t="shared" si="13"/>
        <v>#DIV/0!</v>
      </c>
    </row>
    <row r="184" spans="1:6" ht="19.5" customHeight="1">
      <c r="A184" s="62" t="s">
        <v>1369</v>
      </c>
      <c r="B184" s="63">
        <f>SUM(B185,B189,B198)</f>
        <v>10161</v>
      </c>
      <c r="C184" s="63">
        <f>SUM(C185,C189,C198)</f>
        <v>20000</v>
      </c>
      <c r="D184" s="63">
        <f>SUM(D185,D189,D198)</f>
        <v>0</v>
      </c>
      <c r="E184" s="63">
        <f>SUM(E185,E189,E198)</f>
        <v>30161</v>
      </c>
      <c r="F184" s="66">
        <f t="shared" si="13"/>
        <v>196.8310205688416</v>
      </c>
    </row>
    <row r="185" spans="1:6" ht="19.5" customHeight="1">
      <c r="A185" s="62" t="s">
        <v>1370</v>
      </c>
      <c r="B185" s="63">
        <f>SUM(B186:B188)</f>
        <v>10000</v>
      </c>
      <c r="C185" s="63">
        <f>SUM(C186:C188)</f>
        <v>20000</v>
      </c>
      <c r="D185" s="63">
        <f>SUM(D186:D188)</f>
        <v>0</v>
      </c>
      <c r="E185" s="63">
        <f>SUM(E187)</f>
        <v>30000</v>
      </c>
      <c r="F185" s="64">
        <f t="shared" si="13"/>
        <v>200</v>
      </c>
    </row>
    <row r="186" spans="1:6" ht="19.5" customHeight="1" hidden="1">
      <c r="A186" s="67" t="s">
        <v>1371</v>
      </c>
      <c r="B186" s="63"/>
      <c r="C186" s="63"/>
      <c r="D186" s="63"/>
      <c r="E186" s="63">
        <f t="shared" si="12"/>
        <v>0</v>
      </c>
      <c r="F186" s="64" t="e">
        <f t="shared" si="13"/>
        <v>#DIV/0!</v>
      </c>
    </row>
    <row r="187" spans="1:6" ht="19.5" customHeight="1">
      <c r="A187" s="67" t="s">
        <v>1372</v>
      </c>
      <c r="B187" s="63">
        <v>10000</v>
      </c>
      <c r="C187" s="63">
        <v>20000</v>
      </c>
      <c r="D187" s="63"/>
      <c r="E187" s="63">
        <f>B187+C187+D187</f>
        <v>30000</v>
      </c>
      <c r="F187" s="64">
        <f t="shared" si="13"/>
        <v>200</v>
      </c>
    </row>
    <row r="188" spans="1:6" ht="19.5" customHeight="1" hidden="1">
      <c r="A188" s="67" t="s">
        <v>1373</v>
      </c>
      <c r="B188" s="63"/>
      <c r="C188" s="63"/>
      <c r="D188" s="63"/>
      <c r="E188" s="63">
        <f t="shared" si="12"/>
        <v>0</v>
      </c>
      <c r="F188" s="66"/>
    </row>
    <row r="189" spans="1:6" ht="19.5" customHeight="1" hidden="1">
      <c r="A189" s="62" t="s">
        <v>1374</v>
      </c>
      <c r="B189" s="63">
        <f>SUM(B190:B197)</f>
        <v>0</v>
      </c>
      <c r="C189" s="63">
        <f>SUM(C190:C197)</f>
        <v>0</v>
      </c>
      <c r="D189" s="63">
        <f>SUM(D190:D197)</f>
        <v>0</v>
      </c>
      <c r="E189" s="63">
        <f t="shared" si="12"/>
        <v>0</v>
      </c>
      <c r="F189" s="66" t="e">
        <f aca="true" t="shared" si="14" ref="F189:F214">E189/B189*100-100</f>
        <v>#DIV/0!</v>
      </c>
    </row>
    <row r="190" spans="1:6" ht="19.5" customHeight="1" hidden="1">
      <c r="A190" s="62" t="s">
        <v>1375</v>
      </c>
      <c r="B190" s="63"/>
      <c r="C190" s="63"/>
      <c r="D190" s="63"/>
      <c r="E190" s="63">
        <f t="shared" si="12"/>
        <v>0</v>
      </c>
      <c r="F190" s="66" t="e">
        <f t="shared" si="14"/>
        <v>#DIV/0!</v>
      </c>
    </row>
    <row r="191" spans="1:6" ht="19.5" customHeight="1" hidden="1">
      <c r="A191" s="62" t="s">
        <v>1376</v>
      </c>
      <c r="B191" s="63"/>
      <c r="C191" s="63"/>
      <c r="D191" s="63"/>
      <c r="E191" s="63">
        <f t="shared" si="12"/>
        <v>0</v>
      </c>
      <c r="F191" s="66" t="e">
        <f t="shared" si="14"/>
        <v>#DIV/0!</v>
      </c>
    </row>
    <row r="192" spans="1:6" ht="19.5" customHeight="1" hidden="1">
      <c r="A192" s="62" t="s">
        <v>1377</v>
      </c>
      <c r="B192" s="63"/>
      <c r="C192" s="63"/>
      <c r="D192" s="63"/>
      <c r="E192" s="63">
        <f t="shared" si="12"/>
        <v>0</v>
      </c>
      <c r="F192" s="66" t="e">
        <f t="shared" si="14"/>
        <v>#DIV/0!</v>
      </c>
    </row>
    <row r="193" spans="1:6" ht="19.5" customHeight="1" hidden="1">
      <c r="A193" s="62" t="s">
        <v>1378</v>
      </c>
      <c r="B193" s="63"/>
      <c r="C193" s="63"/>
      <c r="D193" s="63"/>
      <c r="E193" s="63">
        <f t="shared" si="12"/>
        <v>0</v>
      </c>
      <c r="F193" s="66" t="e">
        <f t="shared" si="14"/>
        <v>#DIV/0!</v>
      </c>
    </row>
    <row r="194" spans="1:6" ht="19.5" customHeight="1" hidden="1">
      <c r="A194" s="62" t="s">
        <v>1379</v>
      </c>
      <c r="B194" s="63"/>
      <c r="C194" s="63"/>
      <c r="D194" s="63"/>
      <c r="E194" s="63">
        <f t="shared" si="12"/>
        <v>0</v>
      </c>
      <c r="F194" s="66" t="e">
        <f t="shared" si="14"/>
        <v>#DIV/0!</v>
      </c>
    </row>
    <row r="195" spans="1:6" ht="19.5" customHeight="1" hidden="1">
      <c r="A195" s="62" t="s">
        <v>1380</v>
      </c>
      <c r="B195" s="63"/>
      <c r="C195" s="63"/>
      <c r="D195" s="63"/>
      <c r="E195" s="63">
        <f t="shared" si="12"/>
        <v>0</v>
      </c>
      <c r="F195" s="66" t="e">
        <f t="shared" si="14"/>
        <v>#DIV/0!</v>
      </c>
    </row>
    <row r="196" spans="1:6" ht="19.5" customHeight="1" hidden="1">
      <c r="A196" s="62" t="s">
        <v>1381</v>
      </c>
      <c r="B196" s="63"/>
      <c r="C196" s="63"/>
      <c r="D196" s="63"/>
      <c r="E196" s="63">
        <f t="shared" si="12"/>
        <v>0</v>
      </c>
      <c r="F196" s="66" t="e">
        <f t="shared" si="14"/>
        <v>#DIV/0!</v>
      </c>
    </row>
    <row r="197" spans="1:6" ht="19.5" customHeight="1" hidden="1">
      <c r="A197" s="62" t="s">
        <v>1382</v>
      </c>
      <c r="B197" s="63"/>
      <c r="C197" s="63"/>
      <c r="D197" s="63"/>
      <c r="E197" s="63">
        <f t="shared" si="12"/>
        <v>0</v>
      </c>
      <c r="F197" s="66" t="e">
        <f t="shared" si="14"/>
        <v>#DIV/0!</v>
      </c>
    </row>
    <row r="198" spans="1:6" ht="19.5" customHeight="1">
      <c r="A198" s="62" t="s">
        <v>1383</v>
      </c>
      <c r="B198" s="63">
        <f>SUM(B200:B209)</f>
        <v>161</v>
      </c>
      <c r="C198" s="63">
        <f>SUM(C200:C209)</f>
        <v>0</v>
      </c>
      <c r="D198" s="63">
        <f>SUM(D200:D209)</f>
        <v>0</v>
      </c>
      <c r="E198" s="63">
        <f>SUM(E200:E201)</f>
        <v>161</v>
      </c>
      <c r="F198" s="63">
        <v>0</v>
      </c>
    </row>
    <row r="199" spans="1:6" ht="19.5" customHeight="1" hidden="1">
      <c r="A199" s="62" t="s">
        <v>1384</v>
      </c>
      <c r="B199" s="63"/>
      <c r="C199" s="63"/>
      <c r="D199" s="63"/>
      <c r="E199" s="63">
        <f t="shared" si="12"/>
        <v>0</v>
      </c>
      <c r="F199" s="63">
        <v>147</v>
      </c>
    </row>
    <row r="200" spans="1:6" ht="19.5" customHeight="1">
      <c r="A200" s="62" t="s">
        <v>1385</v>
      </c>
      <c r="B200" s="63">
        <v>147</v>
      </c>
      <c r="C200" s="63"/>
      <c r="D200" s="63"/>
      <c r="E200" s="63">
        <f>B200+C200+D200</f>
        <v>147</v>
      </c>
      <c r="F200" s="63">
        <v>0</v>
      </c>
    </row>
    <row r="201" spans="1:6" ht="19.5" customHeight="1">
      <c r="A201" s="62" t="s">
        <v>1386</v>
      </c>
      <c r="B201" s="63">
        <v>14</v>
      </c>
      <c r="C201" s="63"/>
      <c r="D201" s="63"/>
      <c r="E201" s="63">
        <f>B201+C201+D201</f>
        <v>14</v>
      </c>
      <c r="F201" s="63">
        <v>0</v>
      </c>
    </row>
    <row r="202" spans="1:6" ht="19.5" customHeight="1" hidden="1">
      <c r="A202" s="62" t="s">
        <v>1387</v>
      </c>
      <c r="B202" s="63"/>
      <c r="C202" s="63"/>
      <c r="D202" s="63"/>
      <c r="E202" s="63">
        <f aca="true" t="shared" si="15" ref="E202:E211">B202+C202-D202</f>
        <v>0</v>
      </c>
      <c r="F202" s="66" t="e">
        <f t="shared" si="14"/>
        <v>#DIV/0!</v>
      </c>
    </row>
    <row r="203" spans="1:6" ht="19.5" customHeight="1" hidden="1">
      <c r="A203" s="62" t="s">
        <v>1388</v>
      </c>
      <c r="B203" s="63"/>
      <c r="C203" s="63"/>
      <c r="D203" s="63"/>
      <c r="E203" s="63">
        <f t="shared" si="15"/>
        <v>0</v>
      </c>
      <c r="F203" s="66" t="e">
        <f t="shared" si="14"/>
        <v>#DIV/0!</v>
      </c>
    </row>
    <row r="204" spans="1:6" ht="19.5" customHeight="1" hidden="1">
      <c r="A204" s="62" t="s">
        <v>1389</v>
      </c>
      <c r="B204" s="63"/>
      <c r="C204" s="63"/>
      <c r="D204" s="63"/>
      <c r="E204" s="63">
        <f t="shared" si="15"/>
        <v>0</v>
      </c>
      <c r="F204" s="66" t="e">
        <f t="shared" si="14"/>
        <v>#DIV/0!</v>
      </c>
    </row>
    <row r="205" spans="1:6" ht="19.5" customHeight="1" hidden="1">
      <c r="A205" s="62" t="s">
        <v>1390</v>
      </c>
      <c r="B205" s="63"/>
      <c r="C205" s="63"/>
      <c r="D205" s="63"/>
      <c r="E205" s="63">
        <f t="shared" si="15"/>
        <v>0</v>
      </c>
      <c r="F205" s="66" t="e">
        <f t="shared" si="14"/>
        <v>#DIV/0!</v>
      </c>
    </row>
    <row r="206" spans="1:6" ht="19.5" customHeight="1" hidden="1">
      <c r="A206" s="62" t="s">
        <v>1391</v>
      </c>
      <c r="B206" s="63"/>
      <c r="C206" s="63"/>
      <c r="D206" s="63"/>
      <c r="E206" s="63">
        <f t="shared" si="15"/>
        <v>0</v>
      </c>
      <c r="F206" s="66" t="e">
        <f t="shared" si="14"/>
        <v>#DIV/0!</v>
      </c>
    </row>
    <row r="207" spans="1:6" ht="19.5" customHeight="1" hidden="1">
      <c r="A207" s="62" t="s">
        <v>1392</v>
      </c>
      <c r="B207" s="63"/>
      <c r="C207" s="63"/>
      <c r="D207" s="63"/>
      <c r="E207" s="63">
        <f t="shared" si="15"/>
        <v>0</v>
      </c>
      <c r="F207" s="66" t="e">
        <f t="shared" si="14"/>
        <v>#DIV/0!</v>
      </c>
    </row>
    <row r="208" spans="1:6" ht="19.5" customHeight="1" hidden="1">
      <c r="A208" s="62" t="s">
        <v>1393</v>
      </c>
      <c r="B208" s="63"/>
      <c r="C208" s="63"/>
      <c r="D208" s="63"/>
      <c r="E208" s="63">
        <f t="shared" si="15"/>
        <v>0</v>
      </c>
      <c r="F208" s="66" t="e">
        <f t="shared" si="14"/>
        <v>#DIV/0!</v>
      </c>
    </row>
    <row r="209" spans="1:6" ht="19.5" customHeight="1" hidden="1">
      <c r="A209" s="62" t="s">
        <v>1394</v>
      </c>
      <c r="B209" s="63"/>
      <c r="C209" s="63"/>
      <c r="D209" s="63"/>
      <c r="E209" s="63">
        <f t="shared" si="15"/>
        <v>0</v>
      </c>
      <c r="F209" s="66" t="e">
        <f t="shared" si="14"/>
        <v>#DIV/0!</v>
      </c>
    </row>
    <row r="210" spans="1:6" ht="19.5" customHeight="1">
      <c r="A210" s="62" t="s">
        <v>1395</v>
      </c>
      <c r="B210" s="63">
        <v>2577</v>
      </c>
      <c r="C210" s="63">
        <v>300</v>
      </c>
      <c r="D210" s="63"/>
      <c r="E210" s="63">
        <f t="shared" si="15"/>
        <v>2877</v>
      </c>
      <c r="F210" s="66">
        <f t="shared" si="14"/>
        <v>11.641443538998828</v>
      </c>
    </row>
    <row r="211" spans="1:6" ht="19.5" customHeight="1">
      <c r="A211" s="62" t="s">
        <v>1396</v>
      </c>
      <c r="B211" s="68"/>
      <c r="C211" s="69"/>
      <c r="D211" s="69"/>
      <c r="E211" s="63">
        <f t="shared" si="15"/>
        <v>0</v>
      </c>
      <c r="F211" s="66"/>
    </row>
    <row r="212" spans="1:6" ht="19.5" customHeight="1">
      <c r="A212" s="70" t="s">
        <v>1099</v>
      </c>
      <c r="B212" s="63">
        <f>SUM(B8,B14,B23,B30,B87,B117,B160,B177,B184,B210)</f>
        <v>25804</v>
      </c>
      <c r="C212" s="63">
        <f>SUM(C8,C14,C23,C30,C87,C117,C160,C177,C184,C210)</f>
        <v>20300</v>
      </c>
      <c r="D212" s="63">
        <f>SUM(D8,D14,D23,D30,D87,D117,D160,D177,D184,D210)</f>
        <v>-8991</v>
      </c>
      <c r="E212" s="63">
        <f>SUM(B212:D212)</f>
        <v>37113</v>
      </c>
      <c r="F212" s="66">
        <f t="shared" si="14"/>
        <v>43.826538521159506</v>
      </c>
    </row>
    <row r="213" spans="1:6" ht="19.5" customHeight="1">
      <c r="A213" s="71" t="s">
        <v>80</v>
      </c>
      <c r="B213" s="63">
        <f>SUM(B214,B217)</f>
        <v>30000</v>
      </c>
      <c r="C213" s="63">
        <f>SUM(C214,C217)</f>
        <v>0</v>
      </c>
      <c r="D213" s="63">
        <f>SUM(D214,D217)</f>
        <v>-22000</v>
      </c>
      <c r="E213" s="63">
        <f>SUM(E214,E217)</f>
        <v>8000</v>
      </c>
      <c r="F213" s="66">
        <f t="shared" si="14"/>
        <v>-73.33333333333333</v>
      </c>
    </row>
    <row r="214" spans="1:6" ht="19.5" customHeight="1">
      <c r="A214" s="62" t="s">
        <v>1397</v>
      </c>
      <c r="B214" s="63">
        <f>SUM(B215:B216)</f>
        <v>0</v>
      </c>
      <c r="C214" s="69"/>
      <c r="D214" s="69"/>
      <c r="E214" s="63">
        <f>B214+C214-D214</f>
        <v>0</v>
      </c>
      <c r="F214" s="66"/>
    </row>
    <row r="215" spans="1:6" ht="19.5" customHeight="1" hidden="1">
      <c r="A215" s="62" t="s">
        <v>1398</v>
      </c>
      <c r="B215" s="63"/>
      <c r="C215" s="69"/>
      <c r="D215" s="69"/>
      <c r="E215" s="69"/>
      <c r="F215" s="72"/>
    </row>
    <row r="216" spans="1:6" ht="19.5" customHeight="1" hidden="1">
      <c r="A216" s="62" t="s">
        <v>1399</v>
      </c>
      <c r="B216" s="63"/>
      <c r="C216" s="69"/>
      <c r="D216" s="69"/>
      <c r="E216" s="69"/>
      <c r="F216" s="72"/>
    </row>
    <row r="217" spans="1:6" ht="19.5" customHeight="1">
      <c r="A217" s="62" t="s">
        <v>1163</v>
      </c>
      <c r="B217" s="63">
        <v>30000</v>
      </c>
      <c r="C217" s="63"/>
      <c r="D217" s="63">
        <v>-22000</v>
      </c>
      <c r="E217" s="63">
        <f>B217+C217+D217</f>
        <v>8000</v>
      </c>
      <c r="F217" s="66">
        <f aca="true" t="shared" si="16" ref="F217:F220">E217/B217*100-100</f>
        <v>-73.33333333333333</v>
      </c>
    </row>
    <row r="218" spans="1:6" ht="19.5" customHeight="1">
      <c r="A218" s="62" t="s">
        <v>1400</v>
      </c>
      <c r="B218" s="63"/>
      <c r="C218" s="69"/>
      <c r="D218" s="69"/>
      <c r="E218" s="69"/>
      <c r="F218" s="72"/>
    </row>
    <row r="219" spans="1:6" ht="19.5" customHeight="1">
      <c r="A219" s="71" t="s">
        <v>94</v>
      </c>
      <c r="B219" s="63">
        <v>300</v>
      </c>
      <c r="C219" s="73">
        <v>300</v>
      </c>
      <c r="D219" s="73"/>
      <c r="E219" s="63">
        <f>B219+C219+D219</f>
        <v>600</v>
      </c>
      <c r="F219" s="64">
        <f t="shared" si="16"/>
        <v>100</v>
      </c>
    </row>
    <row r="220" spans="1:6" ht="19.5" customHeight="1" hidden="1">
      <c r="A220" s="71"/>
      <c r="B220" s="63"/>
      <c r="C220" s="73"/>
      <c r="D220" s="73"/>
      <c r="E220" s="63"/>
      <c r="F220" s="64" t="e">
        <f t="shared" si="16"/>
        <v>#DIV/0!</v>
      </c>
    </row>
    <row r="221" spans="1:6" ht="19.5" customHeight="1">
      <c r="A221" s="71" t="s">
        <v>1401</v>
      </c>
      <c r="B221" s="63">
        <f>SUM(B222,B235)</f>
        <v>0</v>
      </c>
      <c r="C221" s="63">
        <f>SUM(C222,C235)</f>
        <v>10320</v>
      </c>
      <c r="D221" s="63">
        <f>SUM(D222,D235)</f>
        <v>0</v>
      </c>
      <c r="E221" s="63">
        <f>SUM(E222,E235)</f>
        <v>10320</v>
      </c>
      <c r="F221" s="64">
        <v>100</v>
      </c>
    </row>
    <row r="222" spans="1:6" ht="19.5" customHeight="1">
      <c r="A222" s="62" t="s">
        <v>1123</v>
      </c>
      <c r="B222" s="63">
        <f>SUM(B223:B234)</f>
        <v>0</v>
      </c>
      <c r="C222" s="63">
        <f>SUM(C223:C234)</f>
        <v>8691</v>
      </c>
      <c r="D222" s="63">
        <f>SUM(D223:D234)</f>
        <v>0</v>
      </c>
      <c r="E222" s="63">
        <f>SUM(E223:E234)</f>
        <v>8691</v>
      </c>
      <c r="F222" s="64">
        <v>100</v>
      </c>
    </row>
    <row r="223" spans="1:6" ht="19.5" customHeight="1">
      <c r="A223" s="62" t="s">
        <v>1402</v>
      </c>
      <c r="B223" s="63"/>
      <c r="C223" s="73">
        <v>920</v>
      </c>
      <c r="D223" s="73"/>
      <c r="E223" s="63">
        <f aca="true" t="shared" si="17" ref="E223:E240">B223+C223</f>
        <v>920</v>
      </c>
      <c r="F223" s="64">
        <v>100</v>
      </c>
    </row>
    <row r="224" spans="1:6" ht="19.5" customHeight="1" hidden="1">
      <c r="A224" s="62" t="s">
        <v>1403</v>
      </c>
      <c r="B224" s="63"/>
      <c r="C224" s="73"/>
      <c r="D224" s="73"/>
      <c r="E224" s="63">
        <f t="shared" si="17"/>
        <v>0</v>
      </c>
      <c r="F224" s="64" t="e">
        <f aca="true" t="shared" si="18" ref="F221:F243">E224/B224*100-100</f>
        <v>#DIV/0!</v>
      </c>
    </row>
    <row r="225" spans="1:6" ht="19.5" customHeight="1" hidden="1">
      <c r="A225" s="62" t="s">
        <v>1404</v>
      </c>
      <c r="B225" s="63"/>
      <c r="C225" s="73"/>
      <c r="D225" s="73"/>
      <c r="E225" s="63">
        <f t="shared" si="17"/>
        <v>0</v>
      </c>
      <c r="F225" s="64" t="e">
        <f t="shared" si="18"/>
        <v>#DIV/0!</v>
      </c>
    </row>
    <row r="226" spans="1:6" ht="19.5" customHeight="1" hidden="1">
      <c r="A226" s="62" t="s">
        <v>1405</v>
      </c>
      <c r="B226" s="63"/>
      <c r="C226" s="73"/>
      <c r="D226" s="73"/>
      <c r="E226" s="63">
        <f t="shared" si="17"/>
        <v>0</v>
      </c>
      <c r="F226" s="64" t="e">
        <f t="shared" si="18"/>
        <v>#DIV/0!</v>
      </c>
    </row>
    <row r="227" spans="1:6" ht="19.5" customHeight="1" hidden="1">
      <c r="A227" s="62" t="s">
        <v>1406</v>
      </c>
      <c r="B227" s="63"/>
      <c r="C227" s="73"/>
      <c r="D227" s="73"/>
      <c r="E227" s="63">
        <f t="shared" si="17"/>
        <v>0</v>
      </c>
      <c r="F227" s="64" t="e">
        <f t="shared" si="18"/>
        <v>#DIV/0!</v>
      </c>
    </row>
    <row r="228" spans="1:6" ht="19.5" customHeight="1" hidden="1">
      <c r="A228" s="62" t="s">
        <v>1407</v>
      </c>
      <c r="B228" s="63"/>
      <c r="C228" s="73"/>
      <c r="D228" s="73"/>
      <c r="E228" s="63">
        <f t="shared" si="17"/>
        <v>0</v>
      </c>
      <c r="F228" s="64" t="e">
        <f t="shared" si="18"/>
        <v>#DIV/0!</v>
      </c>
    </row>
    <row r="229" spans="1:6" ht="19.5" customHeight="1" hidden="1">
      <c r="A229" s="62" t="s">
        <v>1408</v>
      </c>
      <c r="B229" s="63"/>
      <c r="C229" s="73"/>
      <c r="D229" s="73"/>
      <c r="E229" s="63">
        <f t="shared" si="17"/>
        <v>0</v>
      </c>
      <c r="F229" s="64" t="e">
        <f t="shared" si="18"/>
        <v>#DIV/0!</v>
      </c>
    </row>
    <row r="230" spans="1:6" ht="19.5" customHeight="1" hidden="1">
      <c r="A230" s="62" t="s">
        <v>1409</v>
      </c>
      <c r="B230" s="63"/>
      <c r="C230" s="73"/>
      <c r="D230" s="73"/>
      <c r="E230" s="63">
        <f t="shared" si="17"/>
        <v>0</v>
      </c>
      <c r="F230" s="64" t="e">
        <f t="shared" si="18"/>
        <v>#DIV/0!</v>
      </c>
    </row>
    <row r="231" spans="1:6" ht="19.5" customHeight="1" hidden="1">
      <c r="A231" s="62" t="s">
        <v>1410</v>
      </c>
      <c r="B231" s="63"/>
      <c r="C231" s="73"/>
      <c r="D231" s="73"/>
      <c r="E231" s="63">
        <f t="shared" si="17"/>
        <v>0</v>
      </c>
      <c r="F231" s="64" t="e">
        <f t="shared" si="18"/>
        <v>#DIV/0!</v>
      </c>
    </row>
    <row r="232" spans="1:6" ht="19.5" customHeight="1" hidden="1">
      <c r="A232" s="62" t="s">
        <v>1411</v>
      </c>
      <c r="B232" s="63"/>
      <c r="C232" s="73"/>
      <c r="D232" s="73"/>
      <c r="E232" s="63">
        <f t="shared" si="17"/>
        <v>0</v>
      </c>
      <c r="F232" s="64" t="e">
        <f t="shared" si="18"/>
        <v>#DIV/0!</v>
      </c>
    </row>
    <row r="233" spans="1:6" ht="19.5" customHeight="1">
      <c r="A233" s="62" t="s">
        <v>1412</v>
      </c>
      <c r="B233" s="63"/>
      <c r="C233" s="73">
        <v>4850</v>
      </c>
      <c r="D233" s="73"/>
      <c r="E233" s="63">
        <f>B233+C233+D233</f>
        <v>4850</v>
      </c>
      <c r="F233" s="64">
        <v>100</v>
      </c>
    </row>
    <row r="234" spans="1:6" ht="19.5" customHeight="1">
      <c r="A234" s="62" t="s">
        <v>1413</v>
      </c>
      <c r="B234" s="63"/>
      <c r="C234" s="73">
        <v>2921</v>
      </c>
      <c r="D234" s="73"/>
      <c r="E234" s="63">
        <f>B234+C234+D234</f>
        <v>2921</v>
      </c>
      <c r="F234" s="64">
        <v>100</v>
      </c>
    </row>
    <row r="235" spans="1:6" ht="19.5" customHeight="1">
      <c r="A235" s="62" t="s">
        <v>1414</v>
      </c>
      <c r="B235" s="63">
        <f>SUM(B236:B241)</f>
        <v>0</v>
      </c>
      <c r="C235" s="63">
        <f>SUM(C236:C241)</f>
        <v>1629</v>
      </c>
      <c r="D235" s="63">
        <f>SUM(D236:D241)</f>
        <v>0</v>
      </c>
      <c r="E235" s="63">
        <f>SUM(E241)</f>
        <v>1629</v>
      </c>
      <c r="F235" s="64">
        <v>100</v>
      </c>
    </row>
    <row r="236" spans="1:6" ht="19.5" customHeight="1" hidden="1">
      <c r="A236" s="62" t="s">
        <v>1415</v>
      </c>
      <c r="B236" s="63"/>
      <c r="C236" s="73"/>
      <c r="D236" s="73"/>
      <c r="E236" s="63">
        <f t="shared" si="17"/>
        <v>0</v>
      </c>
      <c r="F236" s="64" t="e">
        <f t="shared" si="18"/>
        <v>#DIV/0!</v>
      </c>
    </row>
    <row r="237" spans="1:6" ht="19.5" customHeight="1" hidden="1">
      <c r="A237" s="62" t="s">
        <v>1416</v>
      </c>
      <c r="B237" s="63"/>
      <c r="C237" s="73"/>
      <c r="D237" s="73"/>
      <c r="E237" s="63">
        <f t="shared" si="17"/>
        <v>0</v>
      </c>
      <c r="F237" s="64" t="e">
        <f t="shared" si="18"/>
        <v>#DIV/0!</v>
      </c>
    </row>
    <row r="238" spans="1:6" ht="19.5" customHeight="1" hidden="1">
      <c r="A238" s="62" t="s">
        <v>1417</v>
      </c>
      <c r="B238" s="63"/>
      <c r="C238" s="73"/>
      <c r="D238" s="73"/>
      <c r="E238" s="63">
        <f t="shared" si="17"/>
        <v>0</v>
      </c>
      <c r="F238" s="64" t="e">
        <f t="shared" si="18"/>
        <v>#DIV/0!</v>
      </c>
    </row>
    <row r="239" spans="1:6" ht="19.5" customHeight="1" hidden="1">
      <c r="A239" s="62" t="s">
        <v>1418</v>
      </c>
      <c r="B239" s="63"/>
      <c r="C239" s="73"/>
      <c r="D239" s="73"/>
      <c r="E239" s="63">
        <f t="shared" si="17"/>
        <v>0</v>
      </c>
      <c r="F239" s="64" t="e">
        <f t="shared" si="18"/>
        <v>#DIV/0!</v>
      </c>
    </row>
    <row r="240" spans="1:6" ht="19.5" customHeight="1" hidden="1">
      <c r="A240" s="62" t="s">
        <v>1419</v>
      </c>
      <c r="B240" s="63"/>
      <c r="C240" s="73"/>
      <c r="D240" s="73"/>
      <c r="E240" s="63">
        <f t="shared" si="17"/>
        <v>0</v>
      </c>
      <c r="F240" s="64" t="e">
        <f t="shared" si="18"/>
        <v>#DIV/0!</v>
      </c>
    </row>
    <row r="241" spans="1:6" ht="19.5" customHeight="1">
      <c r="A241" s="62" t="s">
        <v>1420</v>
      </c>
      <c r="B241" s="63"/>
      <c r="C241" s="73">
        <v>1629</v>
      </c>
      <c r="D241" s="73"/>
      <c r="E241" s="63">
        <f>B241+C241+D241</f>
        <v>1629</v>
      </c>
      <c r="F241" s="64">
        <v>100</v>
      </c>
    </row>
    <row r="242" spans="1:6" ht="19.5" customHeight="1">
      <c r="A242" s="62"/>
      <c r="B242" s="68"/>
      <c r="C242" s="73"/>
      <c r="D242" s="73"/>
      <c r="E242" s="73"/>
      <c r="F242" s="66"/>
    </row>
    <row r="243" spans="1:6" ht="19.5" customHeight="1">
      <c r="A243" s="70" t="s">
        <v>1421</v>
      </c>
      <c r="B243" s="63">
        <f>SUM(B212:B213,B219,B220,B221)</f>
        <v>56104</v>
      </c>
      <c r="C243" s="63">
        <f>SUM(C212:C213,C219,C220,C221)</f>
        <v>30920</v>
      </c>
      <c r="D243" s="63">
        <f>SUM(D212:D213,D219,D220,D221)</f>
        <v>-30991</v>
      </c>
      <c r="E243" s="63">
        <f>SUM(B243:D243)</f>
        <v>56033</v>
      </c>
      <c r="F243" s="74">
        <f t="shared" si="18"/>
        <v>-0.1265506915727883</v>
      </c>
    </row>
  </sheetData>
  <sheetProtection/>
  <mergeCells count="2">
    <mergeCell ref="A3:F3"/>
    <mergeCell ref="A6:F6"/>
  </mergeCells>
  <printOptions horizontalCentered="1"/>
  <pageMargins left="0.38958333333333334" right="0.30972222222222223" top="0.30972222222222223" bottom="0.5895833333333333" header="0.30972222222222223" footer="0.30972222222222223"/>
  <pageSetup firstPageNumber="33" useFirstPageNumber="1" horizontalDpi="600" verticalDpi="600" orientation="landscape" paperSize="9"/>
  <headerFooter alignWithMargins="0">
    <oddFooter>&amp;C&amp;"宋体"&amp;12&amp;P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12"/>
  <sheetViews>
    <sheetView zoomScaleSheetLayoutView="100" workbookViewId="0" topLeftCell="A1">
      <selection activeCell="D14" sqref="D14"/>
    </sheetView>
  </sheetViews>
  <sheetFormatPr defaultColWidth="9.00390625" defaultRowHeight="13.5"/>
  <cols>
    <col min="1" max="1" width="5.75390625" style="42" customWidth="1"/>
    <col min="2" max="2" width="32.75390625" style="42" customWidth="1"/>
    <col min="3" max="3" width="31.375" style="42" customWidth="1"/>
    <col min="4" max="4" width="13.50390625" style="42" customWidth="1"/>
    <col min="5" max="5" width="18.375" style="42" customWidth="1"/>
    <col min="6" max="6" width="23.125" style="42" customWidth="1"/>
    <col min="7" max="16384" width="9.00390625" style="42" customWidth="1"/>
  </cols>
  <sheetData>
    <row r="2" ht="19.5" customHeight="1">
      <c r="A2" s="43" t="s">
        <v>14</v>
      </c>
    </row>
    <row r="3" spans="1:6" ht="27" customHeight="1">
      <c r="A3" s="44" t="s">
        <v>1422</v>
      </c>
      <c r="B3" s="44"/>
      <c r="C3" s="44"/>
      <c r="D3" s="44"/>
      <c r="E3" s="44"/>
      <c r="F3" s="44"/>
    </row>
    <row r="4" spans="1:6" ht="14.25">
      <c r="A4" s="45"/>
      <c r="B4" s="45"/>
      <c r="C4" s="45"/>
      <c r="D4" s="45"/>
      <c r="E4" s="46" t="s">
        <v>21</v>
      </c>
      <c r="F4" s="46"/>
    </row>
    <row r="5" spans="1:6" ht="47.25" customHeight="1">
      <c r="A5" s="27" t="s">
        <v>1423</v>
      </c>
      <c r="B5" s="27" t="s">
        <v>1424</v>
      </c>
      <c r="C5" s="27" t="s">
        <v>1425</v>
      </c>
      <c r="D5" s="27" t="s">
        <v>1426</v>
      </c>
      <c r="E5" s="27" t="s">
        <v>1427</v>
      </c>
      <c r="F5" s="27" t="s">
        <v>1428</v>
      </c>
    </row>
    <row r="6" spans="1:6" ht="43.5" customHeight="1">
      <c r="A6" s="31">
        <v>1</v>
      </c>
      <c r="B6" s="29" t="s">
        <v>1429</v>
      </c>
      <c r="C6" s="29" t="s">
        <v>1430</v>
      </c>
      <c r="D6" s="30">
        <v>6000</v>
      </c>
      <c r="E6" s="30" t="s">
        <v>1431</v>
      </c>
      <c r="F6" s="30" t="s">
        <v>1432</v>
      </c>
    </row>
    <row r="7" spans="1:6" ht="48" customHeight="1">
      <c r="A7" s="31">
        <v>2</v>
      </c>
      <c r="B7" s="29" t="s">
        <v>1433</v>
      </c>
      <c r="C7" s="29" t="s">
        <v>1434</v>
      </c>
      <c r="D7" s="30">
        <v>4000</v>
      </c>
      <c r="E7" s="30" t="s">
        <v>1431</v>
      </c>
      <c r="F7" s="41" t="s">
        <v>1432</v>
      </c>
    </row>
    <row r="8" spans="1:6" ht="45" customHeight="1">
      <c r="A8" s="31">
        <v>3</v>
      </c>
      <c r="B8" s="29" t="s">
        <v>1435</v>
      </c>
      <c r="C8" s="29" t="s">
        <v>1436</v>
      </c>
      <c r="D8" s="30">
        <v>5000</v>
      </c>
      <c r="E8" s="30" t="s">
        <v>1431</v>
      </c>
      <c r="F8" s="38" t="s">
        <v>1437</v>
      </c>
    </row>
    <row r="9" spans="1:6" ht="51.75" customHeight="1">
      <c r="A9" s="31">
        <v>4</v>
      </c>
      <c r="B9" s="29" t="s">
        <v>1433</v>
      </c>
      <c r="C9" s="29" t="s">
        <v>1438</v>
      </c>
      <c r="D9" s="30">
        <v>5000</v>
      </c>
      <c r="E9" s="30" t="s">
        <v>1431</v>
      </c>
      <c r="F9" s="38" t="s">
        <v>1432</v>
      </c>
    </row>
    <row r="10" spans="1:6" ht="35.25" customHeight="1">
      <c r="A10" s="47" t="s">
        <v>1439</v>
      </c>
      <c r="B10" s="48"/>
      <c r="C10" s="49"/>
      <c r="D10" s="30">
        <f>SUM(D6:D9)</f>
        <v>20000</v>
      </c>
      <c r="E10" s="30"/>
      <c r="F10" s="38"/>
    </row>
    <row r="11" spans="1:2" ht="51.75" customHeight="1">
      <c r="A11" s="42" t="s">
        <v>1440</v>
      </c>
      <c r="B11" s="42" t="s">
        <v>1441</v>
      </c>
    </row>
    <row r="12" spans="2:6" ht="45" customHeight="1">
      <c r="B12" s="50" t="s">
        <v>1442</v>
      </c>
      <c r="C12" s="50"/>
      <c r="D12" s="50"/>
      <c r="E12" s="50"/>
      <c r="F12" s="50"/>
    </row>
  </sheetData>
  <sheetProtection/>
  <mergeCells count="4">
    <mergeCell ref="A3:F3"/>
    <mergeCell ref="E4:F4"/>
    <mergeCell ref="A10:C10"/>
    <mergeCell ref="B12:F12"/>
  </mergeCells>
  <printOptions horizontalCentered="1"/>
  <pageMargins left="0.75" right="0.75" top="0.30972222222222223" bottom="0.5895833333333333" header="0.5097222222222222" footer="0.5097222222222222"/>
  <pageSetup firstPageNumber="36" useFirstPageNumber="1" horizontalDpi="600" verticalDpi="600" orientation="landscape" paperSize="9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26"/>
  <sheetViews>
    <sheetView zoomScaleSheetLayoutView="100" workbookViewId="0" topLeftCell="A1">
      <selection activeCell="D24" sqref="D24"/>
    </sheetView>
  </sheetViews>
  <sheetFormatPr defaultColWidth="9.00390625" defaultRowHeight="13.5"/>
  <cols>
    <col min="1" max="1" width="5.75390625" style="0" customWidth="1"/>
    <col min="2" max="2" width="23.50390625" style="0" customWidth="1"/>
    <col min="3" max="3" width="33.875" style="0" customWidth="1"/>
    <col min="4" max="4" width="14.50390625" style="0" customWidth="1"/>
    <col min="5" max="6" width="16.25390625" style="0" customWidth="1"/>
    <col min="7" max="7" width="21.125" style="0" customWidth="1"/>
  </cols>
  <sheetData>
    <row r="2" ht="19.5" customHeight="1">
      <c r="A2" s="23" t="s">
        <v>16</v>
      </c>
    </row>
    <row r="3" spans="1:7" ht="27" customHeight="1">
      <c r="A3" s="24" t="s">
        <v>1443</v>
      </c>
      <c r="B3" s="24"/>
      <c r="C3" s="24"/>
      <c r="D3" s="24"/>
      <c r="E3" s="24"/>
      <c r="F3" s="24"/>
      <c r="G3" s="24"/>
    </row>
    <row r="4" spans="1:7" ht="14.25">
      <c r="A4" s="25"/>
      <c r="B4" s="25"/>
      <c r="C4" s="25"/>
      <c r="D4" s="25"/>
      <c r="E4" s="25"/>
      <c r="F4" s="25"/>
      <c r="G4" s="26" t="s">
        <v>21</v>
      </c>
    </row>
    <row r="5" spans="1:7" ht="38.25" customHeight="1">
      <c r="A5" s="27" t="s">
        <v>1423</v>
      </c>
      <c r="B5" s="27" t="s">
        <v>1444</v>
      </c>
      <c r="C5" s="27" t="s">
        <v>1425</v>
      </c>
      <c r="D5" s="27" t="s">
        <v>1445</v>
      </c>
      <c r="E5" s="27" t="s">
        <v>1427</v>
      </c>
      <c r="F5" s="27" t="s">
        <v>1428</v>
      </c>
      <c r="G5" s="27" t="s">
        <v>1446</v>
      </c>
    </row>
    <row r="6" spans="1:7" ht="42" customHeight="1">
      <c r="A6" s="28">
        <v>1</v>
      </c>
      <c r="B6" s="29" t="s">
        <v>1447</v>
      </c>
      <c r="C6" s="29" t="s">
        <v>1448</v>
      </c>
      <c r="D6" s="30">
        <v>1500</v>
      </c>
      <c r="E6" s="29" t="s">
        <v>1449</v>
      </c>
      <c r="F6" s="31" t="s">
        <v>1450</v>
      </c>
      <c r="G6" s="32" t="s">
        <v>1451</v>
      </c>
    </row>
    <row r="7" spans="1:7" ht="42" customHeight="1">
      <c r="A7" s="28">
        <v>2</v>
      </c>
      <c r="B7" s="29" t="s">
        <v>1433</v>
      </c>
      <c r="C7" s="29" t="s">
        <v>1452</v>
      </c>
      <c r="D7" s="30">
        <v>4500</v>
      </c>
      <c r="E7" s="29" t="s">
        <v>1449</v>
      </c>
      <c r="F7" s="33" t="s">
        <v>1432</v>
      </c>
      <c r="G7" s="34"/>
    </row>
    <row r="8" spans="1:7" ht="42" customHeight="1">
      <c r="A8" s="28">
        <v>3</v>
      </c>
      <c r="B8" s="29" t="s">
        <v>1433</v>
      </c>
      <c r="C8" s="29" t="s">
        <v>1453</v>
      </c>
      <c r="D8" s="30">
        <v>3400</v>
      </c>
      <c r="E8" s="29" t="s">
        <v>1449</v>
      </c>
      <c r="F8" s="33" t="s">
        <v>1432</v>
      </c>
      <c r="G8" s="35"/>
    </row>
    <row r="9" spans="1:7" ht="31.5" customHeight="1">
      <c r="A9" s="28"/>
      <c r="B9" s="30" t="s">
        <v>1454</v>
      </c>
      <c r="C9" s="29"/>
      <c r="D9" s="30">
        <f>SUM(D6:D8)</f>
        <v>9400</v>
      </c>
      <c r="E9" s="36"/>
      <c r="F9" s="37"/>
      <c r="G9" s="38"/>
    </row>
    <row r="10" spans="1:7" ht="38.25" customHeight="1">
      <c r="A10" s="28">
        <v>1</v>
      </c>
      <c r="B10" s="29" t="s">
        <v>1455</v>
      </c>
      <c r="C10" s="29" t="s">
        <v>1456</v>
      </c>
      <c r="D10" s="30">
        <v>1528</v>
      </c>
      <c r="E10" s="29" t="s">
        <v>1449</v>
      </c>
      <c r="F10" s="37" t="s">
        <v>1457</v>
      </c>
      <c r="G10" s="39" t="s">
        <v>1458</v>
      </c>
    </row>
    <row r="11" spans="1:7" ht="38.25" customHeight="1">
      <c r="A11" s="28">
        <v>2</v>
      </c>
      <c r="B11" s="29" t="s">
        <v>1459</v>
      </c>
      <c r="C11" s="29" t="s">
        <v>1460</v>
      </c>
      <c r="D11" s="30">
        <v>1393</v>
      </c>
      <c r="E11" s="29" t="s">
        <v>1449</v>
      </c>
      <c r="F11" s="37" t="s">
        <v>1461</v>
      </c>
      <c r="G11" s="39"/>
    </row>
    <row r="12" spans="1:7" ht="38.25" customHeight="1">
      <c r="A12" s="28">
        <v>3</v>
      </c>
      <c r="B12" s="29" t="s">
        <v>1433</v>
      </c>
      <c r="C12" s="29" t="s">
        <v>1462</v>
      </c>
      <c r="D12" s="30">
        <v>4850</v>
      </c>
      <c r="E12" s="29" t="s">
        <v>1449</v>
      </c>
      <c r="F12" s="33" t="s">
        <v>1432</v>
      </c>
      <c r="G12" s="39"/>
    </row>
    <row r="13" spans="1:7" ht="38.25" customHeight="1">
      <c r="A13" s="28">
        <v>4</v>
      </c>
      <c r="B13" s="29" t="s">
        <v>1447</v>
      </c>
      <c r="C13" s="29" t="s">
        <v>1463</v>
      </c>
      <c r="D13" s="30">
        <v>1629</v>
      </c>
      <c r="E13" s="29" t="s">
        <v>1449</v>
      </c>
      <c r="F13" s="37" t="s">
        <v>1464</v>
      </c>
      <c r="G13" s="38"/>
    </row>
    <row r="14" spans="1:7" ht="31.5" customHeight="1">
      <c r="A14" s="40"/>
      <c r="B14" s="30" t="s">
        <v>1454</v>
      </c>
      <c r="C14" s="30"/>
      <c r="D14" s="30">
        <f>SUM(D6:D8)</f>
        <v>9400</v>
      </c>
      <c r="E14" s="36"/>
      <c r="F14" s="36"/>
      <c r="G14" s="38"/>
    </row>
    <row r="15" spans="1:7" ht="31.5" customHeight="1">
      <c r="A15" s="40"/>
      <c r="B15" s="31" t="s">
        <v>1465</v>
      </c>
      <c r="C15" s="31" t="s">
        <v>1466</v>
      </c>
      <c r="D15" s="30">
        <v>850</v>
      </c>
      <c r="E15" s="29" t="s">
        <v>1449</v>
      </c>
      <c r="F15" s="31" t="s">
        <v>1450</v>
      </c>
      <c r="G15" s="41"/>
    </row>
    <row r="16" spans="1:7" ht="31.5" customHeight="1">
      <c r="A16" s="40"/>
      <c r="B16" s="31" t="s">
        <v>1467</v>
      </c>
      <c r="C16" s="31" t="s">
        <v>1466</v>
      </c>
      <c r="D16" s="30">
        <v>10</v>
      </c>
      <c r="E16" s="29" t="s">
        <v>1449</v>
      </c>
      <c r="F16" s="31" t="s">
        <v>1450</v>
      </c>
      <c r="G16" s="41"/>
    </row>
    <row r="17" spans="1:7" ht="31.5" customHeight="1">
      <c r="A17" s="40"/>
      <c r="B17" s="31" t="s">
        <v>1468</v>
      </c>
      <c r="C17" s="31" t="s">
        <v>1466</v>
      </c>
      <c r="D17" s="30">
        <v>10</v>
      </c>
      <c r="E17" s="29" t="s">
        <v>1449</v>
      </c>
      <c r="F17" s="31" t="s">
        <v>1450</v>
      </c>
      <c r="G17" s="41"/>
    </row>
    <row r="18" spans="1:7" ht="31.5" customHeight="1">
      <c r="A18" s="40"/>
      <c r="B18" s="31" t="s">
        <v>1469</v>
      </c>
      <c r="C18" s="31" t="s">
        <v>1466</v>
      </c>
      <c r="D18" s="30">
        <v>10</v>
      </c>
      <c r="E18" s="29" t="s">
        <v>1449</v>
      </c>
      <c r="F18" s="31" t="s">
        <v>1450</v>
      </c>
      <c r="G18" s="41"/>
    </row>
    <row r="19" spans="1:7" ht="31.5" customHeight="1">
      <c r="A19" s="40"/>
      <c r="B19" s="31" t="s">
        <v>1470</v>
      </c>
      <c r="C19" s="31" t="s">
        <v>1466</v>
      </c>
      <c r="D19" s="30">
        <v>10</v>
      </c>
      <c r="E19" s="29" t="s">
        <v>1449</v>
      </c>
      <c r="F19" s="31" t="s">
        <v>1450</v>
      </c>
      <c r="G19" s="41"/>
    </row>
    <row r="20" spans="1:7" ht="31.5" customHeight="1">
      <c r="A20" s="40"/>
      <c r="B20" s="31" t="s">
        <v>1471</v>
      </c>
      <c r="C20" s="31" t="s">
        <v>1466</v>
      </c>
      <c r="D20" s="30">
        <v>10</v>
      </c>
      <c r="E20" s="29" t="s">
        <v>1449</v>
      </c>
      <c r="F20" s="31" t="s">
        <v>1450</v>
      </c>
      <c r="G20" s="41"/>
    </row>
    <row r="21" spans="1:7" ht="31.5" customHeight="1">
      <c r="A21" s="40"/>
      <c r="B21" s="31" t="s">
        <v>1472</v>
      </c>
      <c r="C21" s="31" t="s">
        <v>1466</v>
      </c>
      <c r="D21" s="30">
        <v>10</v>
      </c>
      <c r="E21" s="29" t="s">
        <v>1449</v>
      </c>
      <c r="F21" s="31" t="s">
        <v>1450</v>
      </c>
      <c r="G21" s="41"/>
    </row>
    <row r="22" spans="1:7" ht="31.5" customHeight="1">
      <c r="A22" s="40"/>
      <c r="B22" s="31" t="s">
        <v>1473</v>
      </c>
      <c r="C22" s="31" t="s">
        <v>1466</v>
      </c>
      <c r="D22" s="30">
        <v>10</v>
      </c>
      <c r="E22" s="29" t="s">
        <v>1449</v>
      </c>
      <c r="F22" s="31" t="s">
        <v>1450</v>
      </c>
      <c r="G22" s="41"/>
    </row>
    <row r="23" spans="1:7" ht="31.5" customHeight="1">
      <c r="A23" s="40"/>
      <c r="B23" s="30" t="s">
        <v>1454</v>
      </c>
      <c r="C23" s="30"/>
      <c r="D23" s="30">
        <f>SUM(D15:D22)</f>
        <v>920</v>
      </c>
      <c r="E23" s="29"/>
      <c r="F23" s="29"/>
      <c r="G23" s="41"/>
    </row>
    <row r="24" spans="1:7" ht="31.5" customHeight="1">
      <c r="A24" s="40"/>
      <c r="B24" s="30" t="s">
        <v>1474</v>
      </c>
      <c r="C24" s="30"/>
      <c r="D24" s="30">
        <f>SUM(D14,D23)</f>
        <v>10320</v>
      </c>
      <c r="E24" s="29"/>
      <c r="F24" s="29"/>
      <c r="G24" s="41"/>
    </row>
    <row r="25" spans="1:2" ht="14.25">
      <c r="A25" t="s">
        <v>1440</v>
      </c>
      <c r="B25" t="s">
        <v>1441</v>
      </c>
    </row>
    <row r="26" ht="14.25">
      <c r="B26" t="s">
        <v>1475</v>
      </c>
    </row>
  </sheetData>
  <sheetProtection/>
  <mergeCells count="3">
    <mergeCell ref="A3:G3"/>
    <mergeCell ref="G6:G8"/>
    <mergeCell ref="G10:G13"/>
  </mergeCells>
  <printOptions/>
  <pageMargins left="0.75" right="0.75" top="0.30972222222222223" bottom="0.5895833333333333" header="0.5097222222222222" footer="0.5097222222222222"/>
  <pageSetup firstPageNumber="37" useFirstPageNumber="1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郑小琳</dc:creator>
  <cp:keywords/>
  <dc:description/>
  <cp:lastModifiedBy>70231</cp:lastModifiedBy>
  <cp:lastPrinted>2020-12-07T03:49:30Z</cp:lastPrinted>
  <dcterms:created xsi:type="dcterms:W3CDTF">2016-03-24T02:43:00Z</dcterms:created>
  <dcterms:modified xsi:type="dcterms:W3CDTF">2020-12-28T01:53:45Z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